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920"/>
  </bookViews>
  <sheets>
    <sheet name="別紙８-1号用" sheetId="1" r:id="rId1"/>
    <sheet name="別紙８-６号用リース無" sheetId="2" r:id="rId2"/>
    <sheet name="別紙８-6号用リース有" sheetId="3" r:id="rId3"/>
  </sheets>
  <definedNames>
    <definedName name="_xlnm.Print_Area" localSheetId="0">'別紙８-1号用'!$A$1:$M$149</definedName>
    <definedName name="_xlnm.Print_Area" localSheetId="1">'別紙８-６号用リース無'!$A$1:$M$132</definedName>
    <definedName name="_xlnm.Print_Area" localSheetId="2">'別紙８-6号用リース有'!$A$1:$M$180</definedName>
    <definedName name="第1号">#REF!</definedName>
    <definedName name="第6号">#REF!</definedName>
  </definedNames>
  <calcPr calcId="152511"/>
</workbook>
</file>

<file path=xl/calcChain.xml><?xml version="1.0" encoding="utf-8"?>
<calcChain xmlns="http://schemas.openxmlformats.org/spreadsheetml/2006/main">
  <c r="B116" i="1" l="1"/>
  <c r="B115" i="1"/>
  <c r="B111" i="1"/>
  <c r="B110" i="1"/>
  <c r="B95" i="1"/>
  <c r="B94" i="1"/>
  <c r="B90" i="1"/>
  <c r="B89" i="1"/>
  <c r="E107" i="2"/>
  <c r="E86" i="2"/>
  <c r="O71" i="2"/>
  <c r="I61" i="2" l="1"/>
  <c r="H61" i="2"/>
  <c r="D50" i="2"/>
  <c r="E50" i="2"/>
  <c r="O9" i="3" l="1"/>
  <c r="O13" i="3"/>
  <c r="E21" i="3"/>
  <c r="H21" i="3"/>
  <c r="D52" i="3"/>
  <c r="E52" i="3"/>
  <c r="F52" i="3"/>
  <c r="G52" i="3"/>
  <c r="G53" i="3"/>
  <c r="G54" i="3"/>
  <c r="G55" i="3"/>
  <c r="G56" i="3"/>
  <c r="G57" i="3"/>
  <c r="G58" i="3"/>
  <c r="G59" i="3"/>
  <c r="G60" i="3"/>
  <c r="G61" i="3"/>
  <c r="G62" i="3"/>
  <c r="D63" i="3"/>
  <c r="E63" i="3"/>
  <c r="G66" i="3" s="1"/>
  <c r="F63" i="3"/>
  <c r="G63" i="3"/>
  <c r="O72" i="3" l="1"/>
  <c r="O75" i="3" s="1"/>
  <c r="O14" i="2"/>
  <c r="E19" i="2"/>
  <c r="H19" i="2" s="1"/>
  <c r="F50" i="2"/>
  <c r="G51" i="2"/>
  <c r="G52" i="2"/>
  <c r="G53" i="2"/>
  <c r="G54" i="2"/>
  <c r="G55" i="2"/>
  <c r="G56" i="2"/>
  <c r="G57" i="2"/>
  <c r="G58" i="2"/>
  <c r="G59" i="2"/>
  <c r="G60" i="2"/>
  <c r="D61" i="2"/>
  <c r="E61" i="2"/>
  <c r="F61" i="2"/>
  <c r="G61" i="2" l="1"/>
  <c r="I64" i="2"/>
  <c r="O68" i="2" s="1"/>
  <c r="E72" i="3"/>
  <c r="G50" i="2"/>
  <c r="D50" i="1"/>
  <c r="F50" i="1"/>
  <c r="E50" i="1"/>
  <c r="E61" i="1" s="1"/>
  <c r="F61" i="1"/>
  <c r="D61" i="1"/>
  <c r="O81" i="3" l="1"/>
  <c r="J74" i="3"/>
  <c r="E68" i="2"/>
  <c r="H18" i="1"/>
  <c r="E81" i="3" l="1"/>
  <c r="E82" i="3"/>
  <c r="O85" i="3"/>
  <c r="O77" i="2"/>
  <c r="J70" i="2"/>
  <c r="G60" i="1"/>
  <c r="G59" i="1"/>
  <c r="G58" i="1"/>
  <c r="G57" i="1"/>
  <c r="G56" i="1"/>
  <c r="G55" i="1"/>
  <c r="G54" i="1"/>
  <c r="G53" i="1"/>
  <c r="G52" i="1"/>
  <c r="G51" i="1"/>
  <c r="E136" i="3" l="1"/>
  <c r="E95" i="3"/>
  <c r="E156" i="3"/>
  <c r="E115" i="3"/>
  <c r="H85" i="3"/>
  <c r="E94" i="3"/>
  <c r="E97" i="3"/>
  <c r="E103" i="3" s="1"/>
  <c r="E135" i="3"/>
  <c r="E138" i="3"/>
  <c r="E144" i="3" s="1"/>
  <c r="E114" i="3"/>
  <c r="E117" i="3"/>
  <c r="E122" i="3" s="1"/>
  <c r="E155" i="3"/>
  <c r="E158" i="3"/>
  <c r="E168" i="3" s="1"/>
  <c r="E77" i="2"/>
  <c r="E78" i="2"/>
  <c r="O81" i="2"/>
  <c r="G61" i="1"/>
  <c r="I64" i="1"/>
  <c r="G50" i="1"/>
  <c r="O14" i="1"/>
  <c r="E107" i="3" l="1"/>
  <c r="E169" i="3"/>
  <c r="E108" i="3"/>
  <c r="E164" i="3"/>
  <c r="E102" i="3"/>
  <c r="E143" i="3"/>
  <c r="E128" i="3"/>
  <c r="E163" i="3"/>
  <c r="E149" i="3"/>
  <c r="E127" i="3"/>
  <c r="E148" i="3"/>
  <c r="E123" i="3"/>
  <c r="H81" i="2"/>
  <c r="E85" i="2"/>
  <c r="E88" i="2"/>
  <c r="E94" i="2" s="1"/>
  <c r="E106" i="2"/>
  <c r="E109" i="2"/>
  <c r="E119" i="2" s="1"/>
  <c r="E19" i="1"/>
  <c r="E98" i="2" l="1"/>
  <c r="E120" i="2"/>
  <c r="E99" i="2"/>
  <c r="E114" i="2"/>
  <c r="E115" i="2"/>
  <c r="E93" i="2"/>
  <c r="O61" i="1"/>
  <c r="O70" i="1" s="1"/>
  <c r="H19" i="1"/>
  <c r="O77" i="1" l="1"/>
  <c r="E124" i="1" l="1"/>
  <c r="E82" i="1"/>
  <c r="E103" i="1"/>
  <c r="E70" i="1"/>
  <c r="E71" i="1"/>
  <c r="E102" i="1" s="1"/>
  <c r="J77" i="1"/>
  <c r="E81" i="1" l="1"/>
  <c r="E84" i="1" s="1"/>
  <c r="E123" i="1"/>
  <c r="E126" i="1" s="1"/>
  <c r="E137" i="1" s="1"/>
  <c r="E105" i="1"/>
  <c r="E110" i="1" l="1"/>
  <c r="E115" i="1"/>
  <c r="E111" i="1"/>
  <c r="E116" i="1"/>
  <c r="E94" i="1"/>
  <c r="E95" i="1"/>
  <c r="E90" i="1"/>
  <c r="E89" i="1"/>
  <c r="E131" i="1"/>
  <c r="E132" i="1"/>
  <c r="E136" i="1"/>
</calcChain>
</file>

<file path=xl/sharedStrings.xml><?xml version="1.0" encoding="utf-8"?>
<sst xmlns="http://schemas.openxmlformats.org/spreadsheetml/2006/main" count="732" uniqueCount="268">
  <si>
    <t>モジュール出力を入力</t>
  </si>
  <si>
    <t>ｋW</t>
  </si>
  <si>
    <t>①</t>
  </si>
  <si>
    <t>パワコン出力を入力</t>
  </si>
  <si>
    <t>②</t>
  </si>
  <si>
    <t>③</t>
  </si>
  <si>
    <t>　</t>
  </si>
  <si>
    <t>費用区分</t>
  </si>
  <si>
    <t>項目</t>
  </si>
  <si>
    <t>⑥　補助対象外金額</t>
    <rPh sb="2" eb="4">
      <t>ホジョ</t>
    </rPh>
    <rPh sb="4" eb="7">
      <t>タイショウガイ</t>
    </rPh>
    <rPh sb="7" eb="9">
      <t>キンガク</t>
    </rPh>
    <phoneticPr fontId="5"/>
  </si>
  <si>
    <t>円</t>
    <rPh sb="0" eb="1">
      <t>エン</t>
    </rPh>
    <phoneticPr fontId="5"/>
  </si>
  <si>
    <t>様式第１　別紙８</t>
    <rPh sb="0" eb="2">
      <t>ヨウシキ</t>
    </rPh>
    <rPh sb="2" eb="3">
      <t>ダイ</t>
    </rPh>
    <rPh sb="5" eb="7">
      <t>ベッシ</t>
    </rPh>
    <phoneticPr fontId="5"/>
  </si>
  <si>
    <t>(記載欄)</t>
    <rPh sb="1" eb="3">
      <t>キサイ</t>
    </rPh>
    <phoneticPr fontId="5"/>
  </si>
  <si>
    <t>２．システム価格算定、判定</t>
    <rPh sb="6" eb="8">
      <t>カカク</t>
    </rPh>
    <rPh sb="8" eb="10">
      <t>サンテイ</t>
    </rPh>
    <rPh sb="11" eb="13">
      <t>ハンテイ</t>
    </rPh>
    <phoneticPr fontId="5"/>
  </si>
  <si>
    <t>記載項目のうち、「システム価格範囲内」の項目に記載した金額の合計額が表の下の④の欄に自動計算される。</t>
    <rPh sb="13" eb="15">
      <t>カカク</t>
    </rPh>
    <rPh sb="23" eb="25">
      <t>キサイ</t>
    </rPh>
    <rPh sb="27" eb="29">
      <t>キンガク</t>
    </rPh>
    <phoneticPr fontId="5"/>
  </si>
  <si>
    <t>３．補助率、上限算定</t>
    <rPh sb="2" eb="4">
      <t>ホジョ</t>
    </rPh>
    <rPh sb="4" eb="5">
      <t>リツ</t>
    </rPh>
    <rPh sb="6" eb="8">
      <t>ジョウゲン</t>
    </rPh>
    <rPh sb="8" eb="10">
      <t>サンテイ</t>
    </rPh>
    <phoneticPr fontId="5"/>
  </si>
  <si>
    <t>下記算定表の各項目の　a）、b）欄について記載する。</t>
    <rPh sb="4" eb="5">
      <t>ヒョウ</t>
    </rPh>
    <phoneticPr fontId="5"/>
  </si>
  <si>
    <t>⑦　補助対象経費
（消費税抜きベース）</t>
    <rPh sb="2" eb="4">
      <t>ホジョ</t>
    </rPh>
    <rPh sb="4" eb="6">
      <t>タイショウ</t>
    </rPh>
    <rPh sb="6" eb="8">
      <t>ケイヒ</t>
    </rPh>
    <rPh sb="10" eb="13">
      <t>ショウヒゼイ</t>
    </rPh>
    <rPh sb="13" eb="14">
      <t>ヌ</t>
    </rPh>
    <phoneticPr fontId="5"/>
  </si>
  <si>
    <t>３－２．指定都市以外の市町村、特別区の場合</t>
    <rPh sb="8" eb="10">
      <t>イガイ</t>
    </rPh>
    <rPh sb="11" eb="14">
      <t>シチョウソン</t>
    </rPh>
    <rPh sb="15" eb="18">
      <t>トクベツク</t>
    </rPh>
    <phoneticPr fontId="5"/>
  </si>
  <si>
    <t>（１）　補助率、上限の算定</t>
    <phoneticPr fontId="5"/>
  </si>
  <si>
    <t>【補助率、上限の算定】</t>
    <rPh sb="1" eb="3">
      <t>ホジョ</t>
    </rPh>
    <rPh sb="3" eb="4">
      <t>リツ</t>
    </rPh>
    <rPh sb="5" eb="7">
      <t>ジョウゲン</t>
    </rPh>
    <rPh sb="8" eb="10">
      <t>サンテイ</t>
    </rPh>
    <phoneticPr fontId="5"/>
  </si>
  <si>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5"/>
  </si>
  <si>
    <t>３－３．非営利法人等の場合</t>
    <rPh sb="9" eb="10">
      <t>トウ</t>
    </rPh>
    <phoneticPr fontId="5"/>
  </si>
  <si>
    <t>⑦の補助対象経費×1/3の算定額</t>
    <rPh sb="4" eb="6">
      <t>タイショウ</t>
    </rPh>
    <rPh sb="6" eb="8">
      <t>ケイヒ</t>
    </rPh>
    <rPh sb="13" eb="15">
      <t>サンテイ</t>
    </rPh>
    <rPh sb="15" eb="16">
      <t>ガク</t>
    </rPh>
    <phoneticPr fontId="5"/>
  </si>
  <si>
    <t xml:space="preserve"> </t>
    <phoneticPr fontId="5"/>
  </si>
  <si>
    <t>作成日：</t>
    <phoneticPr fontId="5"/>
  </si>
  <si>
    <t>【申請者種別】</t>
    <rPh sb="1" eb="4">
      <t>シンセイシャ</t>
    </rPh>
    <rPh sb="4" eb="6">
      <t>シュベツ</t>
    </rPh>
    <phoneticPr fontId="5"/>
  </si>
  <si>
    <t>都道府県、指定都市</t>
    <phoneticPr fontId="5"/>
  </si>
  <si>
    <t>指定都市以外の市町村、特別区</t>
    <phoneticPr fontId="5"/>
  </si>
  <si>
    <t>下欄でプルダウンリストから選択</t>
    <rPh sb="0" eb="1">
      <t>シタ</t>
    </rPh>
    <rPh sb="1" eb="2">
      <t>ラン</t>
    </rPh>
    <rPh sb="13" eb="15">
      <t>センタク</t>
    </rPh>
    <phoneticPr fontId="5"/>
  </si>
  <si>
    <t xml:space="preserve">団体名 ：                                                                                     </t>
    <phoneticPr fontId="5"/>
  </si>
  <si>
    <t>（注）記載すべき欄：</t>
    <rPh sb="1" eb="2">
      <t>チュウ</t>
    </rPh>
    <rPh sb="3" eb="5">
      <t>キサイ</t>
    </rPh>
    <rPh sb="8" eb="9">
      <t>ラン</t>
    </rPh>
    <phoneticPr fontId="5"/>
  </si>
  <si>
    <t>⇒</t>
    <phoneticPr fontId="5"/>
  </si>
  <si>
    <t>注：個々の工事費目によっては、補助対象外経費が含まれる場合があります。</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5"/>
  </si>
  <si>
    <t>【留意事項】
太陽電池出力は、電池モジュールのJIS等に基づく公称最大電力の合計値と、パワーコンディショナーの定格出力合計値の低い方で、kW単位の少数点以下を切捨てた値とする。</t>
    <rPh sb="1" eb="3">
      <t>リュウイ</t>
    </rPh>
    <rPh sb="3" eb="5">
      <t>ジコウ</t>
    </rPh>
    <rPh sb="55" eb="57">
      <t>テイカク</t>
    </rPh>
    <rPh sb="83" eb="84">
      <t>アタイ</t>
    </rPh>
    <phoneticPr fontId="5"/>
  </si>
  <si>
    <t>以下の点に留意して下表記載欄に記載し、導入する太陽電池出力を算定する。</t>
    <rPh sb="0" eb="2">
      <t>イカ</t>
    </rPh>
    <rPh sb="3" eb="4">
      <t>テン</t>
    </rPh>
    <rPh sb="5" eb="7">
      <t>リュウイ</t>
    </rPh>
    <rPh sb="9" eb="11">
      <t>カヒョウ</t>
    </rPh>
    <rPh sb="19" eb="21">
      <t>ドウニュウ</t>
    </rPh>
    <rPh sb="23" eb="25">
      <t>タイヨウ</t>
    </rPh>
    <rPh sb="25" eb="27">
      <t>デンチ</t>
    </rPh>
    <rPh sb="27" eb="29">
      <t>シュツリョク</t>
    </rPh>
    <rPh sb="30" eb="32">
      <t>サンテイ</t>
    </rPh>
    <phoneticPr fontId="5"/>
  </si>
  <si>
    <t>太陽電池モジュール</t>
    <phoneticPr fontId="5"/>
  </si>
  <si>
    <t>架台</t>
    <phoneticPr fontId="5"/>
  </si>
  <si>
    <t>接続箱</t>
    <phoneticPr fontId="5"/>
  </si>
  <si>
    <t>受変電設備</t>
    <phoneticPr fontId="5"/>
  </si>
  <si>
    <t>【補助対象経費の算定】</t>
  </si>
  <si>
    <t>⑧消費税抜き</t>
    <phoneticPr fontId="5"/>
  </si>
  <si>
    <t>⑨消費税抜き　</t>
    <phoneticPr fontId="5"/>
  </si>
  <si>
    <t>⑩消費税含み</t>
    <phoneticPr fontId="5"/>
  </si>
  <si>
    <t>円</t>
    <phoneticPr fontId="5"/>
  </si>
  <si>
    <t>⑪消費税含み</t>
    <phoneticPr fontId="5"/>
  </si>
  <si>
    <t>⑨消費税抜き</t>
    <phoneticPr fontId="5"/>
  </si>
  <si>
    <t>（２）定額補助、定率補助扱いの判定　⇒</t>
    <rPh sb="12" eb="13">
      <t>アツカ</t>
    </rPh>
    <rPh sb="15" eb="17">
      <t>ハンテイ</t>
    </rPh>
    <phoneticPr fontId="5"/>
  </si>
  <si>
    <t>　⑧≦⑨の場合：定率補助扱い、　⑧&gt;⑨の場合：定額補助扱い、とする。</t>
    <phoneticPr fontId="5"/>
  </si>
  <si>
    <t>　a) 定率補助扱いの場合</t>
    <rPh sb="4" eb="6">
      <t>テイリツ</t>
    </rPh>
    <rPh sb="6" eb="8">
      <t>ホジョ</t>
    </rPh>
    <rPh sb="8" eb="9">
      <t>アツカ</t>
    </rPh>
    <rPh sb="11" eb="13">
      <t>バアイ</t>
    </rPh>
    <phoneticPr fontId="5"/>
  </si>
  <si>
    <t>　b) 定額補助扱いの場合</t>
    <rPh sb="4" eb="6">
      <t>テイガク</t>
    </rPh>
    <rPh sb="6" eb="8">
      <t>ホジョ</t>
    </rPh>
    <rPh sb="8" eb="9">
      <t>アツカ</t>
    </rPh>
    <rPh sb="11" eb="13">
      <t>バアイ</t>
    </rPh>
    <phoneticPr fontId="5"/>
  </si>
  <si>
    <t>⑦’消費税含み</t>
    <rPh sb="2" eb="5">
      <t>ショウヒゼイ</t>
    </rPh>
    <rPh sb="5" eb="6">
      <t>フク</t>
    </rPh>
    <phoneticPr fontId="5"/>
  </si>
  <si>
    <t>以下の３－１、３－２、３－３の算定ケースの内、申請者の該当する欄に算定をおこなう。 ⇒</t>
    <rPh sb="0" eb="2">
      <t>イカ</t>
    </rPh>
    <rPh sb="15" eb="17">
      <t>サンテイ</t>
    </rPh>
    <rPh sb="21" eb="22">
      <t>ウチ</t>
    </rPh>
    <rPh sb="23" eb="26">
      <t>シンセイシャ</t>
    </rPh>
    <rPh sb="27" eb="29">
      <t>ガイトウ</t>
    </rPh>
    <rPh sb="31" eb="32">
      <t>ラン</t>
    </rPh>
    <rPh sb="33" eb="35">
      <t>サンテイ</t>
    </rPh>
    <phoneticPr fontId="5"/>
  </si>
  <si>
    <t>⑦の補助経費×1/３の算定額</t>
    <rPh sb="4" eb="6">
      <t>ケイヒ</t>
    </rPh>
    <rPh sb="11" eb="13">
      <t>サンテイ</t>
    </rPh>
    <rPh sb="13" eb="14">
      <t>ガク</t>
    </rPh>
    <phoneticPr fontId="5"/>
  </si>
  <si>
    <t>⑦の補助経費×１/３の算定額</t>
    <rPh sb="4" eb="6">
      <t>ケイヒ</t>
    </rPh>
    <rPh sb="11" eb="13">
      <t>サンテイ</t>
    </rPh>
    <rPh sb="13" eb="14">
      <t>ガク</t>
    </rPh>
    <phoneticPr fontId="5"/>
  </si>
  <si>
    <t>⑦消費税抜き</t>
    <rPh sb="1" eb="4">
      <t>ショウヒゼイ</t>
    </rPh>
    <rPh sb="4" eb="5">
      <t>ヌ</t>
    </rPh>
    <phoneticPr fontId="5"/>
  </si>
  <si>
    <t>⑪消費税抜き</t>
    <rPh sb="4" eb="5">
      <t>ヌ</t>
    </rPh>
    <phoneticPr fontId="5"/>
  </si>
  <si>
    <t>⑩消費税抜き</t>
    <rPh sb="4" eb="5">
      <t>ヌ</t>
    </rPh>
    <phoneticPr fontId="5"/>
  </si>
  <si>
    <t>に該当</t>
    <phoneticPr fontId="5"/>
  </si>
  <si>
    <t>（１）　補助率、上限の算定</t>
    <phoneticPr fontId="5"/>
  </si>
  <si>
    <t>⑩消費税含み</t>
    <phoneticPr fontId="5"/>
  </si>
  <si>
    <t>非営利法人等</t>
    <rPh sb="0" eb="3">
      <t>ヒエイリ</t>
    </rPh>
    <rPh sb="3" eb="5">
      <t>ホウジン</t>
    </rPh>
    <rPh sb="5" eb="6">
      <t>トウ</t>
    </rPh>
    <phoneticPr fontId="5"/>
  </si>
  <si>
    <t>1．太陽電池出力の算定</t>
    <rPh sb="2" eb="4">
      <t>タイヨウ</t>
    </rPh>
    <rPh sb="4" eb="6">
      <t>デンチ</t>
    </rPh>
    <rPh sb="6" eb="8">
      <t>シュツリョク</t>
    </rPh>
    <rPh sb="9" eb="11">
      <t>サンテイ</t>
    </rPh>
    <phoneticPr fontId="5"/>
  </si>
  <si>
    <t>0. 申請者</t>
    <rPh sb="3" eb="6">
      <t>シンセイシャ</t>
    </rPh>
    <phoneticPr fontId="5"/>
  </si>
  <si>
    <t>※申請者は、すべての黄色の枠内について記載を行った上、本算定チェックシートを他の書類と一緒に提出すること。</t>
    <phoneticPr fontId="5"/>
  </si>
  <si>
    <t>担当者名：</t>
    <rPh sb="0" eb="3">
      <t>タントウシャ</t>
    </rPh>
    <rPh sb="3" eb="4">
      <t>メイ</t>
    </rPh>
    <phoneticPr fontId="5"/>
  </si>
  <si>
    <t>分類</t>
    <rPh sb="0" eb="2">
      <t>ブンルイ</t>
    </rPh>
    <phoneticPr fontId="19"/>
  </si>
  <si>
    <t>項目</t>
    <rPh sb="0" eb="2">
      <t>コウモク</t>
    </rPh>
    <phoneticPr fontId="19"/>
  </si>
  <si>
    <t>ａ） ﾒｰｶｰ名、
仕様（型番等）</t>
    <rPh sb="13" eb="15">
      <t>カタバン</t>
    </rPh>
    <phoneticPr fontId="5"/>
  </si>
  <si>
    <r>
      <t xml:space="preserve">ｂ） 金額(円)
</t>
    </r>
    <r>
      <rPr>
        <b/>
        <sz val="9"/>
        <color theme="1"/>
        <rFont val="ＭＳ Ｐゴシック"/>
        <family val="3"/>
        <charset val="128"/>
        <scheme val="minor"/>
      </rPr>
      <t>消費税抜き</t>
    </r>
    <rPh sb="9" eb="11">
      <t>ショウヒ</t>
    </rPh>
    <rPh sb="11" eb="13">
      <t>ゼイヌキ</t>
    </rPh>
    <phoneticPr fontId="5"/>
  </si>
  <si>
    <t>対象</t>
    <rPh sb="0" eb="2">
      <t>タイショウ</t>
    </rPh>
    <phoneticPr fontId="19"/>
  </si>
  <si>
    <t>補助対象外</t>
    <rPh sb="0" eb="2">
      <t>ホジョ</t>
    </rPh>
    <rPh sb="2" eb="5">
      <t>タイショウガイ</t>
    </rPh>
    <phoneticPr fontId="19"/>
  </si>
  <si>
    <t>ｃ） 補足説明</t>
    <rPh sb="3" eb="5">
      <t>ホソク</t>
    </rPh>
    <rPh sb="5" eb="7">
      <t>セツメイ</t>
    </rPh>
    <phoneticPr fontId="19"/>
  </si>
  <si>
    <t>Index No.</t>
    <phoneticPr fontId="19"/>
  </si>
  <si>
    <t>価格要件</t>
    <rPh sb="0" eb="2">
      <t>カカク</t>
    </rPh>
    <rPh sb="2" eb="4">
      <t>ヨウケン</t>
    </rPh>
    <phoneticPr fontId="19"/>
  </si>
  <si>
    <t>設備費</t>
    <phoneticPr fontId="5"/>
  </si>
  <si>
    <t>○</t>
    <phoneticPr fontId="19"/>
  </si>
  <si>
    <t>Ⓐ-1</t>
    <phoneticPr fontId="19"/>
  </si>
  <si>
    <t>パワーコンディショナー</t>
    <phoneticPr fontId="5"/>
  </si>
  <si>
    <t>Ⓐ-2</t>
  </si>
  <si>
    <t>監視システム</t>
    <rPh sb="0" eb="2">
      <t>カンシ</t>
    </rPh>
    <phoneticPr fontId="5"/>
  </si>
  <si>
    <t>Ⓐ-3</t>
  </si>
  <si>
    <t>Ⓐ-4</t>
  </si>
  <si>
    <t>Ⓐ-5</t>
  </si>
  <si>
    <t>直流側</t>
    <rPh sb="0" eb="2">
      <t>チョクリュウ</t>
    </rPh>
    <rPh sb="2" eb="3">
      <t>ガワ</t>
    </rPh>
    <phoneticPr fontId="5"/>
  </si>
  <si>
    <t>Ⓐ-6</t>
  </si>
  <si>
    <t>交流側</t>
    <rPh sb="0" eb="2">
      <t>コウリュウ</t>
    </rPh>
    <rPh sb="2" eb="3">
      <t>ガワ</t>
    </rPh>
    <phoneticPr fontId="5"/>
  </si>
  <si>
    <t>Ⓐ-7</t>
  </si>
  <si>
    <t>Ⓐ-8</t>
  </si>
  <si>
    <t>その他</t>
    <rPh sb="2" eb="3">
      <t>タ</t>
    </rPh>
    <phoneticPr fontId="5"/>
  </si>
  <si>
    <t>Ⓐ-9</t>
  </si>
  <si>
    <t>b) 金額（円）</t>
    <rPh sb="3" eb="5">
      <t>キンガク</t>
    </rPh>
    <rPh sb="6" eb="7">
      <t>エン</t>
    </rPh>
    <phoneticPr fontId="5"/>
  </si>
  <si>
    <t>計</t>
    <rPh sb="0" eb="1">
      <t>ケイ</t>
    </rPh>
    <phoneticPr fontId="19"/>
  </si>
  <si>
    <t>Index No.</t>
  </si>
  <si>
    <t>Cat-1</t>
    <phoneticPr fontId="5"/>
  </si>
  <si>
    <t>Cat-2</t>
    <phoneticPr fontId="5"/>
  </si>
  <si>
    <t>Cat-3</t>
    <phoneticPr fontId="5"/>
  </si>
  <si>
    <t>対象</t>
    <rPh sb="0" eb="2">
      <t>タイショウ</t>
    </rPh>
    <phoneticPr fontId="5"/>
  </si>
  <si>
    <t>補助対象外</t>
    <rPh sb="0" eb="2">
      <t>ホジョ</t>
    </rPh>
    <rPh sb="2" eb="5">
      <t>タイショウガイ</t>
    </rPh>
    <phoneticPr fontId="5"/>
  </si>
  <si>
    <t>本工事費</t>
    <rPh sb="0" eb="1">
      <t>ホン</t>
    </rPh>
    <rPh sb="1" eb="4">
      <t>コウジヒ</t>
    </rPh>
    <phoneticPr fontId="5"/>
  </si>
  <si>
    <t>付帯工事費</t>
    <rPh sb="0" eb="2">
      <t>フタイ</t>
    </rPh>
    <rPh sb="2" eb="5">
      <t>コウジヒ</t>
    </rPh>
    <phoneticPr fontId="5"/>
  </si>
  <si>
    <t>機械器具費</t>
    <rPh sb="0" eb="2">
      <t>キカイ</t>
    </rPh>
    <rPh sb="2" eb="4">
      <t>キグ</t>
    </rPh>
    <rPh sb="4" eb="5">
      <t>ヒ</t>
    </rPh>
    <phoneticPr fontId="5"/>
  </si>
  <si>
    <t>測量・試験費（設計費含む）</t>
    <rPh sb="0" eb="2">
      <t>ソクリョウ</t>
    </rPh>
    <rPh sb="3" eb="5">
      <t>シケン</t>
    </rPh>
    <rPh sb="5" eb="6">
      <t>ヒ</t>
    </rPh>
    <rPh sb="7" eb="9">
      <t>セッケイ</t>
    </rPh>
    <rPh sb="9" eb="10">
      <t>ヒ</t>
    </rPh>
    <rPh sb="10" eb="11">
      <t>フク</t>
    </rPh>
    <phoneticPr fontId="5"/>
  </si>
  <si>
    <t>業務費</t>
    <rPh sb="0" eb="2">
      <t>ギョウム</t>
    </rPh>
    <rPh sb="2" eb="3">
      <t>ヒ</t>
    </rPh>
    <phoneticPr fontId="5"/>
  </si>
  <si>
    <t>事務費</t>
    <rPh sb="0" eb="3">
      <t>ジムヒ</t>
    </rPh>
    <phoneticPr fontId="5"/>
  </si>
  <si>
    <t>土地造成費</t>
    <phoneticPr fontId="5"/>
  </si>
  <si>
    <t>遮断機、売電メータ、他</t>
    <rPh sb="0" eb="3">
      <t>シャダンキ</t>
    </rPh>
    <rPh sb="4" eb="6">
      <t>バイデン</t>
    </rPh>
    <rPh sb="10" eb="11">
      <t>ホカ</t>
    </rPh>
    <phoneticPr fontId="5"/>
  </si>
  <si>
    <t>合計</t>
    <rPh sb="0" eb="2">
      <t>ゴウケイ</t>
    </rPh>
    <phoneticPr fontId="5"/>
  </si>
  <si>
    <t>設備費</t>
    <phoneticPr fontId="5"/>
  </si>
  <si>
    <t>接続費</t>
    <phoneticPr fontId="5"/>
  </si>
  <si>
    <t>Cat-1</t>
    <phoneticPr fontId="5"/>
  </si>
  <si>
    <t>Cat-2</t>
    <phoneticPr fontId="5"/>
  </si>
  <si>
    <t>Cat-3</t>
    <phoneticPr fontId="5"/>
  </si>
  <si>
    <t>【システム価格の範囲内・範囲外算定表】</t>
    <phoneticPr fontId="19"/>
  </si>
  <si>
    <t>（注）</t>
    <phoneticPr fontId="19"/>
  </si>
  <si>
    <t>下表Index No.を使用し、見積書との整合を明示のこと（Ⓑ～Ⓠに関しては、Cat-1～3の分類ごとに記載のこと）。</t>
    <rPh sb="0" eb="2">
      <t>カヒョウ</t>
    </rPh>
    <rPh sb="12" eb="14">
      <t>シヨウ</t>
    </rPh>
    <rPh sb="16" eb="19">
      <t>ミツモリショ</t>
    </rPh>
    <rPh sb="21" eb="23">
      <t>セイゴウ</t>
    </rPh>
    <rPh sb="24" eb="26">
      <t>メイジ</t>
    </rPh>
    <rPh sb="34" eb="35">
      <t>カン</t>
    </rPh>
    <rPh sb="47" eb="49">
      <t>ブンルイ</t>
    </rPh>
    <rPh sb="52" eb="54">
      <t>キサイ</t>
    </rPh>
    <phoneticPr fontId="19"/>
  </si>
  <si>
    <t>④</t>
    <phoneticPr fontId="5"/>
  </si>
  <si>
    <t>←Cat-1＋Cat-2合計</t>
    <rPh sb="12" eb="14">
      <t>ゴウケイ</t>
    </rPh>
    <phoneticPr fontId="5"/>
  </si>
  <si>
    <t>入力チェック：事業者種別、太陽電池出力、システム価格範囲内合計の入力有</t>
    <rPh sb="0" eb="2">
      <t>ニュウリョク</t>
    </rPh>
    <rPh sb="7" eb="10">
      <t>ジギョウシャ</t>
    </rPh>
    <rPh sb="10" eb="12">
      <t>シュベツ</t>
    </rPh>
    <rPh sb="13" eb="15">
      <t>タイヨウ</t>
    </rPh>
    <rPh sb="15" eb="17">
      <t>デンチ</t>
    </rPh>
    <rPh sb="17" eb="19">
      <t>シュツリョク</t>
    </rPh>
    <rPh sb="24" eb="26">
      <t>カカク</t>
    </rPh>
    <rPh sb="26" eb="29">
      <t>ハンイナイ</t>
    </rPh>
    <rPh sb="29" eb="31">
      <t>ゴウケイ</t>
    </rPh>
    <rPh sb="32" eb="34">
      <t>ニュウリョク</t>
    </rPh>
    <rPh sb="34" eb="35">
      <t>アリ</t>
    </rPh>
    <phoneticPr fontId="5"/>
  </si>
  <si>
    <t>　　　　　任意入力欄：</t>
    <rPh sb="5" eb="7">
      <t>ニンイ</t>
    </rPh>
    <rPh sb="7" eb="9">
      <t>ニュウリョク</t>
    </rPh>
    <rPh sb="9" eb="10">
      <t>ラン</t>
    </rPh>
    <phoneticPr fontId="5"/>
  </si>
  <si>
    <t>③の太陽電池出力ｘ７万円/kWの算定額</t>
    <rPh sb="2" eb="4">
      <t>タイヨウ</t>
    </rPh>
    <rPh sb="4" eb="6">
      <t>デンチ</t>
    </rPh>
    <rPh sb="16" eb="18">
      <t>サンテイ</t>
    </rPh>
    <rPh sb="18" eb="19">
      <t>ガク</t>
    </rPh>
    <phoneticPr fontId="5"/>
  </si>
  <si>
    <t>↓</t>
    <phoneticPr fontId="5"/>
  </si>
  <si>
    <t>直接工事費
（材料費、労務費、直接経費）</t>
    <rPh sb="0" eb="2">
      <t>チョクセツ</t>
    </rPh>
    <rPh sb="2" eb="5">
      <t>コウジヒ</t>
    </rPh>
    <rPh sb="7" eb="10">
      <t>ザイリョウヒ</t>
    </rPh>
    <rPh sb="11" eb="14">
      <t>ロウムヒ</t>
    </rPh>
    <rPh sb="15" eb="17">
      <t>チョクセツ</t>
    </rPh>
    <rPh sb="17" eb="19">
      <t>ケイヒ</t>
    </rPh>
    <phoneticPr fontId="5"/>
  </si>
  <si>
    <t>間接工事費
（共通仮設費、現場管理費、一般管理費）</t>
    <rPh sb="0" eb="2">
      <t>カンセツ</t>
    </rPh>
    <rPh sb="2" eb="5">
      <t>コウジヒ</t>
    </rPh>
    <rPh sb="7" eb="9">
      <t>キョウツウ</t>
    </rPh>
    <rPh sb="9" eb="11">
      <t>カセツ</t>
    </rPh>
    <rPh sb="11" eb="12">
      <t>ヒ</t>
    </rPh>
    <rPh sb="13" eb="15">
      <t>ゲンバ</t>
    </rPh>
    <rPh sb="15" eb="18">
      <t>カンリヒ</t>
    </rPh>
    <rPh sb="19" eb="21">
      <t>イッパン</t>
    </rPh>
    <rPh sb="21" eb="24">
      <t>カンリヒ</t>
    </rPh>
    <phoneticPr fontId="5"/>
  </si>
  <si>
    <t>監視用モニター、
電力測定ユニット、データロガー等</t>
    <rPh sb="0" eb="3">
      <t>カンシヨウ</t>
    </rPh>
    <rPh sb="9" eb="11">
      <t>デンリョク</t>
    </rPh>
    <rPh sb="11" eb="13">
      <t>ソクテイ</t>
    </rPh>
    <rPh sb="24" eb="25">
      <t>トウ</t>
    </rPh>
    <phoneticPr fontId="5"/>
  </si>
  <si>
    <t>見える化モニター、
気象計等</t>
    <rPh sb="0" eb="1">
      <t>ミ</t>
    </rPh>
    <rPh sb="3" eb="4">
      <t>カ</t>
    </rPh>
    <rPh sb="10" eb="12">
      <t>キショウ</t>
    </rPh>
    <rPh sb="12" eb="13">
      <t>ケイ</t>
    </rPh>
    <rPh sb="13" eb="14">
      <t>トウ</t>
    </rPh>
    <phoneticPr fontId="5"/>
  </si>
  <si>
    <t>モニターシステム
(表示モニター)</t>
    <phoneticPr fontId="5"/>
  </si>
  <si>
    <t>　「都道府県、指定都市」、「指定都市以外の市町村、特別区」、　
　「非営利法人等」を選択</t>
    <rPh sb="42" eb="44">
      <t>センタク</t>
    </rPh>
    <phoneticPr fontId="5"/>
  </si>
  <si>
    <t>［システム価格算定表］</t>
    <rPh sb="5" eb="7">
      <t>カカク</t>
    </rPh>
    <rPh sb="7" eb="9">
      <t>サンテイ</t>
    </rPh>
    <rPh sb="9" eb="10">
      <t>ヒョウ</t>
    </rPh>
    <phoneticPr fontId="5"/>
  </si>
  <si>
    <t>「Cat-3」の分類に記載の金額は、システム価格の範囲外扱いとなる。</t>
    <rPh sb="8" eb="10">
      <t>ブンルイ</t>
    </rPh>
    <rPh sb="11" eb="13">
      <t>キサイ</t>
    </rPh>
    <rPh sb="14" eb="16">
      <t>キンガク</t>
    </rPh>
    <phoneticPr fontId="5"/>
  </si>
  <si>
    <t>システム価格範囲</t>
    <rPh sb="4" eb="6">
      <t>カカク</t>
    </rPh>
    <rPh sb="6" eb="8">
      <t>ハンイ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</si>
  <si>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よって、後述の「３．補助率、上限算定」欄のベースとなる本補助金事業における補助対象経費の範囲と若干異なる点があります（Cat-3の分類分）が、その点ご了解ください。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1" eb="213">
      <t>ブンルイ</t>
    </rPh>
    <rPh sb="213" eb="214">
      <t>ブン</t>
    </rPh>
    <rPh sb="219" eb="220">
      <t>テン</t>
    </rPh>
    <rPh sb="221" eb="223">
      <t>リョウカイ</t>
    </rPh>
    <phoneticPr fontId="5"/>
  </si>
  <si>
    <t>３－１都道府県、指定都市の場合</t>
    <rPh sb="8" eb="10">
      <t>シテイ</t>
    </rPh>
    <rPh sb="10" eb="12">
      <t>トシ</t>
    </rPh>
    <phoneticPr fontId="5"/>
  </si>
  <si>
    <t>見積書（添付提出のこと）に基づき該当項目に記載、金額は消費税抜きベースで記載。</t>
    <rPh sb="16" eb="18">
      <t>ガイトウ</t>
    </rPh>
    <rPh sb="18" eb="20">
      <t>コウモク</t>
    </rPh>
    <phoneticPr fontId="19"/>
  </si>
  <si>
    <t>運搬・調整・据付</t>
    <rPh sb="0" eb="2">
      <t>ウンパン</t>
    </rPh>
    <rPh sb="3" eb="5">
      <t>チョウセイ</t>
    </rPh>
    <rPh sb="6" eb="8">
      <t>スエツケ</t>
    </rPh>
    <phoneticPr fontId="6"/>
  </si>
  <si>
    <t>Cat-1機器に関する分</t>
    <rPh sb="5" eb="7">
      <t>キキ</t>
    </rPh>
    <rPh sb="8" eb="9">
      <t>カン</t>
    </rPh>
    <rPh sb="11" eb="12">
      <t>ブン</t>
    </rPh>
    <phoneticPr fontId="6"/>
  </si>
  <si>
    <t>○</t>
  </si>
  <si>
    <t>Cat-2機器に関する分</t>
    <rPh sb="5" eb="7">
      <t>キキ</t>
    </rPh>
    <rPh sb="8" eb="9">
      <t>カン</t>
    </rPh>
    <rPh sb="11" eb="12">
      <t>ブン</t>
    </rPh>
    <phoneticPr fontId="6"/>
  </si>
  <si>
    <t>Cat-3機器に関する分</t>
    <rPh sb="5" eb="7">
      <t>キキ</t>
    </rPh>
    <rPh sb="8" eb="9">
      <t>カン</t>
    </rPh>
    <rPh sb="11" eb="12">
      <t>ブン</t>
    </rPh>
    <phoneticPr fontId="6"/>
  </si>
  <si>
    <t>Ⓐ-10</t>
  </si>
  <si>
    <t>Ⓐ-11</t>
  </si>
  <si>
    <t>Ⓐ-12</t>
  </si>
  <si>
    <t>（上表合計）</t>
    <rPh sb="1" eb="3">
      <t>ジョウヒョウ</t>
    </rPh>
    <rPh sb="3" eb="5">
      <t>ゴウケイ</t>
    </rPh>
    <phoneticPr fontId="6"/>
  </si>
  <si>
    <t>Ⓐ</t>
  </si>
  <si>
    <t>Ⓑ</t>
  </si>
  <si>
    <t>ⓒ</t>
  </si>
  <si>
    <t>Ⓓ</t>
  </si>
  <si>
    <t>Ⓔ</t>
  </si>
  <si>
    <t>Ⓕ</t>
  </si>
  <si>
    <t>Ⓖ</t>
  </si>
  <si>
    <t>Ⓗ</t>
  </si>
  <si>
    <t>Ⓘ</t>
  </si>
  <si>
    <t>Ⓙ</t>
  </si>
  <si>
    <t>Ⓚ</t>
  </si>
  <si>
    <t>【システム価格範囲内合計額(税抜ベース)：Cat-1とCat-2の合計】</t>
    <rPh sb="7" eb="9">
      <t>ハンイ</t>
    </rPh>
    <rPh sb="9" eb="10">
      <t>ナイ</t>
    </rPh>
    <rPh sb="12" eb="13">
      <t>ガク</t>
    </rPh>
    <phoneticPr fontId="5"/>
  </si>
  <si>
    <t>⑥　システム価格範囲内合計額の内、Cat-2(「見える化モニター関係」、「受変電設備」 等）の合計金額</t>
    <rPh sb="6" eb="8">
      <t>カカク</t>
    </rPh>
    <rPh sb="8" eb="10">
      <t>ハンイ</t>
    </rPh>
    <rPh sb="10" eb="11">
      <t>ナイ</t>
    </rPh>
    <rPh sb="11" eb="13">
      <t>ゴウケイ</t>
    </rPh>
    <rPh sb="13" eb="14">
      <t>ガク</t>
    </rPh>
    <rPh sb="15" eb="16">
      <t>ウチ</t>
    </rPh>
    <rPh sb="24" eb="25">
      <t>ミ</t>
    </rPh>
    <rPh sb="27" eb="28">
      <t>カ</t>
    </rPh>
    <rPh sb="32" eb="34">
      <t>カンケイ</t>
    </rPh>
    <rPh sb="37" eb="40">
      <t>ジュヘンデン</t>
    </rPh>
    <rPh sb="40" eb="42">
      <t>セツビ</t>
    </rPh>
    <rPh sb="44" eb="45">
      <t>トウ</t>
    </rPh>
    <rPh sb="47" eb="49">
      <t>ゴウケイ</t>
    </rPh>
    <rPh sb="49" eb="51">
      <t>キンガク</t>
    </rPh>
    <phoneticPr fontId="5"/>
  </si>
  <si>
    <t>⑦補助対象経費：Cat-1合計金額</t>
    <rPh sb="1" eb="3">
      <t>ホジョ</t>
    </rPh>
    <rPh sb="3" eb="5">
      <t>タイショウ</t>
    </rPh>
    <rPh sb="5" eb="7">
      <t>ケイヒ</t>
    </rPh>
    <rPh sb="13" eb="15">
      <t>ゴウケイ</t>
    </rPh>
    <rPh sb="15" eb="17">
      <t>キンガク</t>
    </rPh>
    <phoneticPr fontId="5"/>
  </si>
  <si>
    <t>⑦’を「別紙４経費内訳書」の補助対象経費支出予定額（４－１）へ、⑩を補助金所要額（８－１）へ転記する</t>
    <rPh sb="34" eb="37">
      <t>ホジョキン</t>
    </rPh>
    <rPh sb="37" eb="39">
      <t>ショヨウ</t>
    </rPh>
    <rPh sb="39" eb="40">
      <t>ガク</t>
    </rPh>
    <rPh sb="46" eb="48">
      <t>テンキ</t>
    </rPh>
    <phoneticPr fontId="5"/>
  </si>
  <si>
    <t>⑦’を「別紙４経費内訳書」の補助対象経費支出予定額（４－２）へ、⑪を補助金所要額（８－２）へ転記する</t>
    <rPh sb="34" eb="37">
      <t>ホジョキン</t>
    </rPh>
    <rPh sb="37" eb="39">
      <t>ショヨウ</t>
    </rPh>
    <rPh sb="39" eb="40">
      <t>ガク</t>
    </rPh>
    <rPh sb="46" eb="48">
      <t>テンキ</t>
    </rPh>
    <phoneticPr fontId="5"/>
  </si>
  <si>
    <t>⑦を「別紙４経費内訳書」の補助対象経費支出予定額（４－１）へ、⑩を補助金所要額（８－１）へ転記する</t>
    <rPh sb="33" eb="36">
      <t>ホジョキン</t>
    </rPh>
    <rPh sb="36" eb="38">
      <t>ショヨウ</t>
    </rPh>
    <rPh sb="38" eb="39">
      <t>ガク</t>
    </rPh>
    <rPh sb="45" eb="47">
      <t>テンキ</t>
    </rPh>
    <phoneticPr fontId="5"/>
  </si>
  <si>
    <t>⑦を「別紙４経費内訳書」の補助対象経費支出予定額（４－２）へ、⑪を補助金所要額（８－２）へ転記する</t>
    <rPh sb="33" eb="36">
      <t>ホジョキン</t>
    </rPh>
    <rPh sb="36" eb="38">
      <t>ショヨウ</t>
    </rPh>
    <rPh sb="38" eb="39">
      <t>ガク</t>
    </rPh>
    <rPh sb="45" eb="47">
      <t>テンキ</t>
    </rPh>
    <phoneticPr fontId="5"/>
  </si>
  <si>
    <t>別紙４経費内訳書の補助対象経費支出予定額
（４－１）への計上額
　⑦の金額</t>
    <rPh sb="28" eb="30">
      <t>ケイジョウ</t>
    </rPh>
    <rPh sb="30" eb="31">
      <t>ガク</t>
    </rPh>
    <rPh sb="35" eb="37">
      <t>キンガク</t>
    </rPh>
    <phoneticPr fontId="5"/>
  </si>
  <si>
    <t>別紙４経費内訳書の補助対象経費支出予定額
（４－２）への計上額
　⑦の金額</t>
    <rPh sb="28" eb="30">
      <t>ケイジョウ</t>
    </rPh>
    <rPh sb="30" eb="31">
      <t>ガク</t>
    </rPh>
    <rPh sb="35" eb="37">
      <t>キンガク</t>
    </rPh>
    <phoneticPr fontId="5"/>
  </si>
  <si>
    <t>【記事欄】</t>
    <rPh sb="1" eb="3">
      <t>キジ</t>
    </rPh>
    <rPh sb="3" eb="4">
      <t>ラン</t>
    </rPh>
    <phoneticPr fontId="5"/>
  </si>
  <si>
    <t>（３）別紙４経費内訳書の転記</t>
    <rPh sb="12" eb="14">
      <t>テンキ</t>
    </rPh>
    <phoneticPr fontId="5"/>
  </si>
  <si>
    <t>注：完了実績報告時には、別紙４経費内訳書は別紙２経費所要額精算調書に、補助対象経費支出予定額は補助対象経費実支出額に読み替えて使用のこと</t>
    <rPh sb="0" eb="1">
      <t>チュウ</t>
    </rPh>
    <rPh sb="2" eb="4">
      <t>カンリョウ</t>
    </rPh>
    <rPh sb="4" eb="6">
      <t>ジッセキ</t>
    </rPh>
    <rPh sb="6" eb="8">
      <t>ホウコク</t>
    </rPh>
    <rPh sb="8" eb="9">
      <t>ジ</t>
    </rPh>
    <rPh sb="12" eb="14">
      <t>ベッシ</t>
    </rPh>
    <rPh sb="15" eb="17">
      <t>ケイヒ</t>
    </rPh>
    <rPh sb="17" eb="19">
      <t>ウチワケ</t>
    </rPh>
    <rPh sb="19" eb="20">
      <t>ショ</t>
    </rPh>
    <rPh sb="21" eb="23">
      <t>ベッシ</t>
    </rPh>
    <rPh sb="24" eb="26">
      <t>ケイヒ</t>
    </rPh>
    <rPh sb="26" eb="28">
      <t>ショヨウ</t>
    </rPh>
    <rPh sb="28" eb="29">
      <t>ガク</t>
    </rPh>
    <rPh sb="29" eb="31">
      <t>セイサン</t>
    </rPh>
    <rPh sb="31" eb="33">
      <t>チョウショ</t>
    </rPh>
    <rPh sb="35" eb="37">
      <t>ホジョ</t>
    </rPh>
    <rPh sb="37" eb="39">
      <t>タイショウ</t>
    </rPh>
    <rPh sb="39" eb="41">
      <t>ケイヒ</t>
    </rPh>
    <rPh sb="41" eb="43">
      <t>シシュツ</t>
    </rPh>
    <rPh sb="43" eb="45">
      <t>ヨテイ</t>
    </rPh>
    <rPh sb="45" eb="46">
      <t>ガク</t>
    </rPh>
    <rPh sb="47" eb="49">
      <t>ホジョ</t>
    </rPh>
    <rPh sb="49" eb="51">
      <t>タイショウ</t>
    </rPh>
    <rPh sb="51" eb="53">
      <t>ケイヒ</t>
    </rPh>
    <rPh sb="53" eb="56">
      <t>ジツシシュツ</t>
    </rPh>
    <rPh sb="56" eb="57">
      <t>ガク</t>
    </rPh>
    <rPh sb="58" eb="59">
      <t>ヨ</t>
    </rPh>
    <rPh sb="60" eb="61">
      <t>カ</t>
    </rPh>
    <rPh sb="63" eb="65">
      <t>シヨウ</t>
    </rPh>
    <phoneticPr fontId="5"/>
  </si>
  <si>
    <r>
      <rPr>
        <b/>
        <sz val="9"/>
        <color theme="1"/>
        <rFont val="ＭＳ Ｐゴシック"/>
        <family val="3"/>
        <charset val="128"/>
        <scheme val="minor"/>
      </rPr>
      <t>太陽電池出力</t>
    </r>
    <r>
      <rPr>
        <sz val="9"/>
        <color theme="1"/>
        <rFont val="ＭＳ Ｐゴシック"/>
        <family val="2"/>
        <scheme val="minor"/>
      </rPr>
      <t>(①、②の小さい方。小数点以下切り捨て)</t>
    </r>
    <rPh sb="16" eb="19">
      <t>ショウスウテン</t>
    </rPh>
    <rPh sb="19" eb="21">
      <t>イカ</t>
    </rPh>
    <rPh sb="21" eb="22">
      <t>キ</t>
    </rPh>
    <rPh sb="23" eb="24">
      <t>ス</t>
    </rPh>
    <phoneticPr fontId="5"/>
  </si>
  <si>
    <t>④システム価格範囲内合計額(税抜ベース)の内、Cat-2(「見える化モニター関係」、「受変電設備」等）の費用については、本補助金事業における補助対象経費外であるため、当該金額については、以下のとおり④から除く。</t>
    <rPh sb="21" eb="22">
      <t>ウチ</t>
    </rPh>
    <rPh sb="49" eb="50">
      <t>トウ</t>
    </rPh>
    <rPh sb="52" eb="54">
      <t>ヒヨウ</t>
    </rPh>
    <rPh sb="76" eb="77">
      <t>ガイ</t>
    </rPh>
    <rPh sb="83" eb="85">
      <t>トウガイ</t>
    </rPh>
    <rPh sb="85" eb="87">
      <t>キンガク</t>
    </rPh>
    <rPh sb="93" eb="95">
      <t>イカ</t>
    </rPh>
    <rPh sb="102" eb="103">
      <t>ノゾ</t>
    </rPh>
    <phoneticPr fontId="5"/>
  </si>
  <si>
    <t>Rev3.0.5</t>
    <phoneticPr fontId="5"/>
  </si>
  <si>
    <t>算定ケース判定</t>
    <rPh sb="0" eb="2">
      <t>サンテイ</t>
    </rPh>
    <rPh sb="5" eb="7">
      <t>ハンテイ</t>
    </rPh>
    <phoneticPr fontId="5"/>
  </si>
  <si>
    <t>3項以下進行可否</t>
    <rPh sb="1" eb="2">
      <t>コウ</t>
    </rPh>
    <rPh sb="2" eb="4">
      <t>イカ</t>
    </rPh>
    <rPh sb="4" eb="6">
      <t>シンコウ</t>
    </rPh>
    <rPh sb="6" eb="8">
      <t>カヒ</t>
    </rPh>
    <phoneticPr fontId="5"/>
  </si>
  <si>
    <t>⑦を「別紙４経費内訳書」の補助対象経費支出予定額（４－２）へ、⑪を補助金所要額（８－２）へ転記する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</si>
  <si>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別紙４経費内訳書の補助金所要額（８－２）への計上額
　⑨(少数点以下切り捨て)の金額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phoneticPr fontId="5"/>
  </si>
  <si>
    <t>別紙４経費内訳書の補助対象経費支出予定額
（４－２）への計上額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</si>
  <si>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⑦を「別紙４経費内訳書」の補助対象経費支出予定額（４－１）へ、⑩を補助金所要額（８－１）へ転記する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</si>
  <si>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別紙４経費内訳書の補助金所要額（８－１）への計上額
　⑧(少数点以下切り捨て)の金額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rPh sb="40" eb="42">
      <t>キンガク</t>
    </rPh>
    <phoneticPr fontId="5"/>
  </si>
  <si>
    <t>別紙４経費内訳書の補助対象経費支出予定額
（４－１）への計上額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</si>
  <si>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⑦の補助対象経費×１/３の算定額</t>
    <rPh sb="4" eb="6">
      <t>タイショウ</t>
    </rPh>
    <rPh sb="6" eb="8">
      <t>ケイヒ</t>
    </rPh>
    <rPh sb="13" eb="15">
      <t>サンテイ</t>
    </rPh>
    <rPh sb="15" eb="16">
      <t>ガク</t>
    </rPh>
    <phoneticPr fontId="5"/>
  </si>
  <si>
    <t>３－２．中小企業等の場合</t>
    <phoneticPr fontId="5"/>
  </si>
  <si>
    <t>⑦を「別紙４経費内訳書」の補助対象経費支出予定額（４－２）へ、⑪を補助金所要額（８－２）へ転記する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</si>
  <si>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⑦を「別紙４経費内訳書」の補助対象経費支出予定額（４－１）へ、⑩を補助金所要額（８－１）へ転記する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</si>
  <si>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③の太陽電池出力ｘ7万円/kWの算定額</t>
    <rPh sb="2" eb="4">
      <t>タイヨウ</t>
    </rPh>
    <rPh sb="4" eb="6">
      <t>デンチ</t>
    </rPh>
    <rPh sb="16" eb="18">
      <t>サンテイ</t>
    </rPh>
    <rPh sb="18" eb="19">
      <t>ガク</t>
    </rPh>
    <phoneticPr fontId="5"/>
  </si>
  <si>
    <r>
      <t>３－１．中小企業等以外の民間企業の場合（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phoneticPr fontId="5"/>
  </si>
  <si>
    <t>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</si>
  <si>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3項以下進行：大企業でシステム価格要件合格or中小企業で入力チェックOK＝１</t>
    <rPh sb="1" eb="2">
      <t>コウ</t>
    </rPh>
    <rPh sb="2" eb="4">
      <t>イカ</t>
    </rPh>
    <rPh sb="4" eb="6">
      <t>シンコウ</t>
    </rPh>
    <rPh sb="7" eb="10">
      <t>ダイキギョウ</t>
    </rPh>
    <rPh sb="15" eb="17">
      <t>カカク</t>
    </rPh>
    <rPh sb="17" eb="19">
      <t>ヨウケン</t>
    </rPh>
    <rPh sb="19" eb="21">
      <t>ゴウカク</t>
    </rPh>
    <rPh sb="23" eb="25">
      <t>チュウショウ</t>
    </rPh>
    <rPh sb="25" eb="27">
      <t>キギョウ</t>
    </rPh>
    <rPh sb="28" eb="30">
      <t>ニュウリョク</t>
    </rPh>
    <phoneticPr fontId="5"/>
  </si>
  <si>
    <t>合否</t>
    <rPh sb="0" eb="2">
      <t>ゴウヒ</t>
    </rPh>
    <phoneticPr fontId="5"/>
  </si>
  <si>
    <t xml:space="preserve">　【システム価格判定】
　申請者が「都道府県、指定都市」の場合、
  右記の要件を満たすかどうか判定
</t>
    <rPh sb="6" eb="8">
      <t>カカク</t>
    </rPh>
    <rPh sb="8" eb="10">
      <t>ハンテイ</t>
    </rPh>
    <rPh sb="13" eb="16">
      <t>シンセイシャ</t>
    </rPh>
    <rPh sb="18" eb="22">
      <t>トドウフケン</t>
    </rPh>
    <rPh sb="23" eb="25">
      <t>シテイ</t>
    </rPh>
    <rPh sb="25" eb="27">
      <t>トシ</t>
    </rPh>
    <rPh sb="29" eb="31">
      <t>バアイ</t>
    </rPh>
    <rPh sb="35" eb="37">
      <t>ウキ</t>
    </rPh>
    <rPh sb="38" eb="40">
      <t>ヨウケン</t>
    </rPh>
    <rPh sb="41" eb="42">
      <t>ミ</t>
    </rPh>
    <rPh sb="48" eb="50">
      <t>ハンテイ</t>
    </rPh>
    <phoneticPr fontId="5"/>
  </si>
  <si>
    <t>【判定】</t>
    <rPh sb="1" eb="3">
      <t>ハンテイ</t>
    </rPh>
    <phoneticPr fontId="5"/>
  </si>
  <si>
    <t>⑤</t>
  </si>
  <si>
    <r>
      <t>　【</t>
    </r>
    <r>
      <rPr>
        <b/>
        <sz val="9"/>
        <color theme="1"/>
        <rFont val="ＭＳ Ｐゴシック"/>
        <family val="3"/>
        <charset val="128"/>
        <scheme val="minor"/>
      </rPr>
      <t>システム価格=④/③】
　</t>
    </r>
    <r>
      <rPr>
        <sz val="9"/>
        <color theme="1"/>
        <rFont val="ＭＳ Ｐゴシック"/>
        <family val="2"/>
        <scheme val="minor"/>
      </rPr>
      <t xml:space="preserve">単位出力当たりのシステム価格（円/kW)
</t>
    </r>
    <rPh sb="6" eb="8">
      <t>カカク</t>
    </rPh>
    <rPh sb="30" eb="31">
      <t>エン</t>
    </rPh>
    <phoneticPr fontId="5"/>
  </si>
  <si>
    <r>
      <rPr>
        <b/>
        <sz val="9"/>
        <rFont val="ＭＳ Ｐゴシック"/>
        <family val="3"/>
        <charset val="128"/>
        <scheme val="minor"/>
      </rPr>
      <t>【システム価格要件の判定】</t>
    </r>
    <r>
      <rPr>
        <b/>
        <sz val="9"/>
        <color rgb="FFFF0000"/>
        <rFont val="ＭＳ Ｐゴシック"/>
        <family val="3"/>
        <charset val="128"/>
        <scheme val="minor"/>
      </rPr>
      <t xml:space="preserve">
申請者が</t>
    </r>
    <r>
      <rPr>
        <b/>
        <u/>
        <sz val="9"/>
        <color rgb="FFFF0000"/>
        <rFont val="ＭＳ Ｐゴシック"/>
        <family val="3"/>
        <charset val="128"/>
        <scheme val="minor"/>
      </rPr>
      <t xml:space="preserve">
</t>
    </r>
    <r>
      <rPr>
        <b/>
        <sz val="9"/>
        <color rgb="FFFF0000"/>
        <rFont val="ＭＳ Ｐゴシック"/>
        <family val="3"/>
        <charset val="128"/>
        <scheme val="minor"/>
      </rPr>
      <t>＊</t>
    </r>
    <r>
      <rPr>
        <b/>
        <u/>
        <sz val="9"/>
        <color rgb="FFFF0000"/>
        <rFont val="ＭＳ Ｐゴシック"/>
        <family val="3"/>
        <charset val="128"/>
        <scheme val="minor"/>
      </rPr>
      <t>「中小企業等以外の民間企業」</t>
    </r>
    <r>
      <rPr>
        <b/>
        <sz val="9"/>
        <color rgb="FFFF0000"/>
        <rFont val="ＭＳ Ｐゴシック"/>
        <family val="3"/>
        <charset val="128"/>
        <scheme val="minor"/>
      </rPr>
      <t>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39" eb="41">
      <t>ジョウキ</t>
    </rPh>
    <rPh sb="45" eb="47">
      <t>スウチ</t>
    </rPh>
    <rPh sb="49" eb="51">
      <t>タンイ</t>
    </rPh>
    <rPh sb="51" eb="53">
      <t>シュツリョク</t>
    </rPh>
    <rPh sb="53" eb="54">
      <t>ア</t>
    </rPh>
    <rPh sb="61" eb="63">
      <t>カカク</t>
    </rPh>
    <rPh sb="65" eb="67">
      <t>サンシュツ</t>
    </rPh>
    <rPh sb="73" eb="75">
      <t>カカク</t>
    </rPh>
    <rPh sb="75" eb="77">
      <t>ハンテイ</t>
    </rPh>
    <rPh sb="81" eb="83">
      <t>チュウショウ</t>
    </rPh>
    <rPh sb="83" eb="85">
      <t>キギョウ</t>
    </rPh>
    <rPh sb="85" eb="86">
      <t>トウ</t>
    </rPh>
    <rPh sb="88" eb="90">
      <t>バアイ</t>
    </rPh>
    <rPh sb="105" eb="107">
      <t>サンテイ</t>
    </rPh>
    <rPh sb="107" eb="108">
      <t>ゴ</t>
    </rPh>
    <rPh sb="109" eb="111">
      <t>イカ</t>
    </rPh>
    <rPh sb="127" eb="129">
      <t>ホジョ</t>
    </rPh>
    <rPh sb="129" eb="130">
      <t>リツ</t>
    </rPh>
    <rPh sb="131" eb="133">
      <t>ジョウゲン</t>
    </rPh>
    <rPh sb="133" eb="135">
      <t>サンテイ</t>
    </rPh>
    <rPh sb="137" eb="139">
      <t>イコウ</t>
    </rPh>
    <rPh sb="222" eb="224">
      <t>ハンテイ</t>
    </rPh>
    <rPh sb="226" eb="227">
      <t>ラン</t>
    </rPh>
    <rPh sb="228" eb="230">
      <t>ヒョウジ</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</si>
  <si>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よって、後述の「３．補助率、上限算定」欄のベースとなる本補助金事業における補助対象経費の範囲と若干異なる点があります（Cat-2の分類分）が、その点ご了解ください。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9" eb="220">
      <t>テン</t>
    </rPh>
    <rPh sb="221" eb="223">
      <t>リョウカイ</t>
    </rPh>
    <phoneticPr fontId="5"/>
  </si>
  <si>
    <t>Ⓚ</t>
    <phoneticPr fontId="19"/>
  </si>
  <si>
    <t>Ⓙ</t>
    <phoneticPr fontId="19"/>
  </si>
  <si>
    <t>Ⓘ</t>
    <phoneticPr fontId="19"/>
  </si>
  <si>
    <t>Ⓗ</t>
    <phoneticPr fontId="19"/>
  </si>
  <si>
    <t>Ⓖ</t>
    <phoneticPr fontId="19"/>
  </si>
  <si>
    <t>Ⓕ</t>
    <phoneticPr fontId="19"/>
  </si>
  <si>
    <t>Ⓔ</t>
    <phoneticPr fontId="19"/>
  </si>
  <si>
    <t>Ⓓ</t>
    <phoneticPr fontId="19"/>
  </si>
  <si>
    <t>ⓒ</t>
    <phoneticPr fontId="19"/>
  </si>
  <si>
    <t>間接工事費
（共通仮設費、現場管理費、
一般管理費）</t>
    <rPh sb="0" eb="2">
      <t>カンセツ</t>
    </rPh>
    <rPh sb="2" eb="5">
      <t>コウジヒ</t>
    </rPh>
    <rPh sb="7" eb="9">
      <t>キョウツウ</t>
    </rPh>
    <rPh sb="9" eb="11">
      <t>カセツ</t>
    </rPh>
    <rPh sb="11" eb="12">
      <t>ヒ</t>
    </rPh>
    <rPh sb="13" eb="15">
      <t>ゲンバ</t>
    </rPh>
    <rPh sb="15" eb="18">
      <t>カンリヒ</t>
    </rPh>
    <rPh sb="20" eb="22">
      <t>イッパン</t>
    </rPh>
    <rPh sb="22" eb="25">
      <t>カンリヒ</t>
    </rPh>
    <phoneticPr fontId="5"/>
  </si>
  <si>
    <t>Ⓑ</t>
    <phoneticPr fontId="19"/>
  </si>
  <si>
    <t>Ⓐ</t>
    <phoneticPr fontId="19"/>
  </si>
  <si>
    <t>（上表合計）</t>
    <rPh sb="1" eb="3">
      <t>ジョウヒョウ</t>
    </rPh>
    <rPh sb="3" eb="5">
      <t>ゴウケイ</t>
    </rPh>
    <phoneticPr fontId="5"/>
  </si>
  <si>
    <t>Cat-3</t>
    <phoneticPr fontId="5"/>
  </si>
  <si>
    <t>Cat-3機器に関する分</t>
    <rPh sb="5" eb="7">
      <t>キキ</t>
    </rPh>
    <rPh sb="8" eb="9">
      <t>カン</t>
    </rPh>
    <rPh sb="11" eb="12">
      <t>ブン</t>
    </rPh>
    <phoneticPr fontId="5"/>
  </si>
  <si>
    <t>運搬・調整・据付</t>
    <rPh sb="0" eb="2">
      <t>ウンパン</t>
    </rPh>
    <rPh sb="3" eb="5">
      <t>チョウセイ</t>
    </rPh>
    <rPh sb="6" eb="8">
      <t>スエツケ</t>
    </rPh>
    <phoneticPr fontId="5"/>
  </si>
  <si>
    <t>○</t>
    <phoneticPr fontId="19"/>
  </si>
  <si>
    <t>Cat-2機器に関する分</t>
    <rPh sb="5" eb="7">
      <t>キキ</t>
    </rPh>
    <rPh sb="8" eb="9">
      <t>カン</t>
    </rPh>
    <rPh sb="11" eb="12">
      <t>ブン</t>
    </rPh>
    <phoneticPr fontId="5"/>
  </si>
  <si>
    <t>Cat-1機器に関する分</t>
    <rPh sb="5" eb="7">
      <t>キキ</t>
    </rPh>
    <rPh sb="8" eb="9">
      <t>カン</t>
    </rPh>
    <rPh sb="11" eb="12">
      <t>ブン</t>
    </rPh>
    <phoneticPr fontId="5"/>
  </si>
  <si>
    <t>監視用モニター、
電力測定ユニット、
データロガー等</t>
    <rPh sb="0" eb="3">
      <t>カンシヨウ</t>
    </rPh>
    <rPh sb="9" eb="11">
      <t>デンリョク</t>
    </rPh>
    <rPh sb="11" eb="13">
      <t>ソクテイ</t>
    </rPh>
    <rPh sb="25" eb="26">
      <t>トウ</t>
    </rPh>
    <phoneticPr fontId="5"/>
  </si>
  <si>
    <t>中小企業等</t>
    <rPh sb="0" eb="2">
      <t>チュウショウ</t>
    </rPh>
    <rPh sb="2" eb="4">
      <t>キギョウ</t>
    </rPh>
    <rPh sb="4" eb="5">
      <t>トウ</t>
    </rPh>
    <phoneticPr fontId="5"/>
  </si>
  <si>
    <t>・申請団体の種別　(「中小企業等以外の民間企業」、「中小企業等」を選択）</t>
    <rPh sb="30" eb="31">
      <t>トウ</t>
    </rPh>
    <rPh sb="33" eb="35">
      <t>センタク</t>
    </rPh>
    <phoneticPr fontId="5"/>
  </si>
  <si>
    <t>中小企業等以外の民間企業</t>
    <rPh sb="0" eb="2">
      <t>チュウショウ</t>
    </rPh>
    <rPh sb="2" eb="4">
      <t>キギョウ</t>
    </rPh>
    <rPh sb="4" eb="5">
      <t>トウ</t>
    </rPh>
    <rPh sb="5" eb="7">
      <t>イガイ</t>
    </rPh>
    <rPh sb="8" eb="10">
      <t>ミンカン</t>
    </rPh>
    <rPh sb="10" eb="12">
      <t>キギョウ</t>
    </rPh>
    <phoneticPr fontId="5"/>
  </si>
  <si>
    <t>（注）入力必須欄：</t>
    <rPh sb="1" eb="2">
      <t>チュウ</t>
    </rPh>
    <rPh sb="3" eb="5">
      <t>ニュウリョク</t>
    </rPh>
    <rPh sb="5" eb="7">
      <t>ヒッス</t>
    </rPh>
    <rPh sb="7" eb="8">
      <t>ラン</t>
    </rPh>
    <phoneticPr fontId="5"/>
  </si>
  <si>
    <t>Rev3.0.4</t>
    <phoneticPr fontId="5"/>
  </si>
  <si>
    <t>別紙４経費内訳書の補助金所要額
（８－２）への計上額
　⑨(少数点以下切り捨て)の金額</t>
    <rPh sb="23" eb="25">
      <t>ケイジョウ</t>
    </rPh>
    <rPh sb="25" eb="26">
      <t>ガク</t>
    </rPh>
    <phoneticPr fontId="5"/>
  </si>
  <si>
    <t>別紙４経費内訳書の補助金所要額
（８－１）への計上額
　⑧(少数点以下切り捨て)の金額</t>
    <rPh sb="23" eb="25">
      <t>ケイジョウ</t>
    </rPh>
    <rPh sb="25" eb="26">
      <t>ガク</t>
    </rPh>
    <rPh sb="41" eb="43">
      <t>キンガク</t>
    </rPh>
    <phoneticPr fontId="5"/>
  </si>
  <si>
    <t>３－２．（２）共同事業者（リース利用者）が「中小企業等」または「指定都市以外の市町村、特別区」の場合</t>
    <rPh sb="7" eb="9">
      <t>キョウドウ</t>
    </rPh>
    <rPh sb="9" eb="11">
      <t>ジギョウ</t>
    </rPh>
    <rPh sb="11" eb="12">
      <t>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</si>
  <si>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３－２．（１）共同事業者（リース利用者）が「中小企業等以外の民間企業（大企業）」または「都道府県、指定都市」の場合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</si>
  <si>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t>３－２．代表事業者が中小企業等の場合</t>
    <phoneticPr fontId="5"/>
  </si>
  <si>
    <t>別紙４経費内訳書の補助対象経費支出予定額
（４－２）への計上額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</si>
  <si>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別紙４経費内訳書の補助対象経費支出予定額
（４－１）への計上額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</si>
  <si>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３－１．（２）共同事業者（リース利用者）が「中小企業等」または「指定都市以外の市町村、特別区」の場合</t>
    <rPh sb="7" eb="9">
      <t>キョウドウ</t>
    </rPh>
    <rPh sb="9" eb="12">
      <t>ジギョウシャ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</si>
  <si>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３－１．（１）共同事業者（リース利用者）が「中小企業等以外の民間企業（大企業）」または「都道府県、指定都市」の場合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</si>
  <si>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r>
      <t>３－１．代表事業者が中小企業等以外の民間企業の場合（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4" eb="6">
      <t>ダイヒョウ</t>
    </rPh>
    <rPh sb="6" eb="9">
      <t>ジギョウシャ</t>
    </rPh>
    <phoneticPr fontId="5"/>
  </si>
  <si>
    <t>３－２．（２）</t>
    <phoneticPr fontId="5"/>
  </si>
  <si>
    <t>３－２．（１）</t>
    <phoneticPr fontId="5"/>
  </si>
  <si>
    <t>３－１．（２）</t>
    <phoneticPr fontId="5"/>
  </si>
  <si>
    <t>３－１．（１）</t>
    <phoneticPr fontId="5"/>
  </si>
  <si>
    <t>中小企業等以外の民間企業（大企業）</t>
    <rPh sb="0" eb="2">
      <t>チュウショウ</t>
    </rPh>
    <rPh sb="2" eb="4">
      <t>キギョウ</t>
    </rPh>
    <rPh sb="4" eb="5">
      <t>トウ</t>
    </rPh>
    <rPh sb="5" eb="7">
      <t>イガイ</t>
    </rPh>
    <rPh sb="8" eb="10">
      <t>ミンカン</t>
    </rPh>
    <rPh sb="10" eb="12">
      <t>キギョウ</t>
    </rPh>
    <rPh sb="13" eb="16">
      <t>ダイキギョウ</t>
    </rPh>
    <phoneticPr fontId="5"/>
  </si>
  <si>
    <t>中小企業等または
指定都市以外の市町村、特別区,
非営利法人</t>
    <rPh sb="0" eb="2">
      <t>チュウショウ</t>
    </rPh>
    <rPh sb="2" eb="4">
      <t>キギョウ</t>
    </rPh>
    <rPh sb="4" eb="5">
      <t>トウ</t>
    </rPh>
    <rPh sb="9" eb="11">
      <t>シテイ</t>
    </rPh>
    <rPh sb="11" eb="13">
      <t>トシ</t>
    </rPh>
    <rPh sb="13" eb="15">
      <t>イガイ</t>
    </rPh>
    <rPh sb="16" eb="19">
      <t>シチョウソン</t>
    </rPh>
    <rPh sb="20" eb="23">
      <t>トクベツク</t>
    </rPh>
    <rPh sb="25" eb="28">
      <t>ヒエイリ</t>
    </rPh>
    <rPh sb="28" eb="30">
      <t>ホウジン</t>
    </rPh>
    <phoneticPr fontId="5"/>
  </si>
  <si>
    <t>中小企業等以外の民間企業
（大企業）
または都道府県、指定都市</t>
    <rPh sb="0" eb="2">
      <t>チュウショウ</t>
    </rPh>
    <rPh sb="2" eb="4">
      <t>キギョウ</t>
    </rPh>
    <rPh sb="4" eb="5">
      <t>トウ</t>
    </rPh>
    <rPh sb="5" eb="7">
      <t>イガイ</t>
    </rPh>
    <rPh sb="8" eb="10">
      <t>ミンカン</t>
    </rPh>
    <rPh sb="10" eb="12">
      <t>キギョウ</t>
    </rPh>
    <rPh sb="14" eb="17">
      <t>ダイキギョウ</t>
    </rPh>
    <rPh sb="22" eb="26">
      <t>トドウフケン</t>
    </rPh>
    <rPh sb="27" eb="29">
      <t>シテイ</t>
    </rPh>
    <rPh sb="29" eb="31">
      <t>トシ</t>
    </rPh>
    <phoneticPr fontId="5"/>
  </si>
  <si>
    <t>　　　　　　　　　　　　　　　共同事業者
代表事業者</t>
    <rPh sb="15" eb="17">
      <t>キョウドウ</t>
    </rPh>
    <rPh sb="17" eb="20">
      <t>ジギョウシャ</t>
    </rPh>
    <phoneticPr fontId="5"/>
  </si>
  <si>
    <t xml:space="preserve">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</si>
  <si>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 xml:space="preserve">　【システム価格判定】
　申請者が「中小企業等以外の民間企業」または
　「都道府県、指定都市」の場合、
  右記の要件を満たすかどうか判定
</t>
    <rPh sb="6" eb="8">
      <t>カカク</t>
    </rPh>
    <rPh sb="8" eb="10">
      <t>ハンテイ</t>
    </rPh>
    <rPh sb="13" eb="16">
      <t>シンセイシャ</t>
    </rPh>
    <rPh sb="18" eb="20">
      <t>チュウショウ</t>
    </rPh>
    <rPh sb="20" eb="22">
      <t>キギョウ</t>
    </rPh>
    <rPh sb="22" eb="23">
      <t>トウ</t>
    </rPh>
    <rPh sb="23" eb="25">
      <t>イガイ</t>
    </rPh>
    <rPh sb="26" eb="28">
      <t>ミンカン</t>
    </rPh>
    <rPh sb="28" eb="30">
      <t>キギョウ</t>
    </rPh>
    <rPh sb="37" eb="41">
      <t>トドウフケン</t>
    </rPh>
    <rPh sb="42" eb="44">
      <t>シテイ</t>
    </rPh>
    <rPh sb="44" eb="46">
      <t>トシ</t>
    </rPh>
    <rPh sb="48" eb="50">
      <t>バアイ</t>
    </rPh>
    <rPh sb="54" eb="56">
      <t>ウキ</t>
    </rPh>
    <rPh sb="57" eb="59">
      <t>ヨウケン</t>
    </rPh>
    <rPh sb="60" eb="61">
      <t>ミ</t>
    </rPh>
    <rPh sb="67" eb="69">
      <t>ハンテイ</t>
    </rPh>
    <phoneticPr fontId="5"/>
  </si>
  <si>
    <r>
      <rPr>
        <b/>
        <sz val="9"/>
        <rFont val="ＭＳ Ｐゴシック"/>
        <family val="3"/>
        <charset val="128"/>
        <scheme val="minor"/>
      </rPr>
      <t>【システム価格要件の判定】
代表申請者（リース会社）が</t>
    </r>
    <r>
      <rPr>
        <b/>
        <sz val="9"/>
        <color rgb="FFFF0000"/>
        <rFont val="ＭＳ Ｐゴシック"/>
        <family val="3"/>
        <charset val="128"/>
        <scheme val="minor"/>
      </rPr>
      <t xml:space="preserve">
＊「中小企業等以外の民間企業」の場合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97" eb="99">
      <t>バアイ</t>
    </rPh>
    <rPh sb="200" eb="202">
      <t>ハンテイ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</si>
  <si>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5"/>
  </si>
  <si>
    <t>【システム価格範囲内合計額(税抜ベース)：Cat-1とCat-2の合計】</t>
    <rPh sb="7" eb="9">
      <t>ハンイ</t>
    </rPh>
    <rPh sb="9" eb="10">
      <t>ナイ</t>
    </rPh>
    <rPh sb="12" eb="13">
      <t>ガク</t>
    </rPh>
    <rPh sb="33" eb="35">
      <t>ゴウケイ</t>
    </rPh>
    <phoneticPr fontId="5"/>
  </si>
  <si>
    <t>(上表合計）</t>
    <rPh sb="1" eb="3">
      <t>ジョウヒョウ</t>
    </rPh>
    <rPh sb="3" eb="5">
      <t>ゴウケイ</t>
    </rPh>
    <phoneticPr fontId="5"/>
  </si>
  <si>
    <t>○</t>
    <phoneticPr fontId="19"/>
  </si>
  <si>
    <t>Cat-3に関する分</t>
    <rPh sb="6" eb="7">
      <t>カン</t>
    </rPh>
    <rPh sb="9" eb="10">
      <t>ブン</t>
    </rPh>
    <phoneticPr fontId="5"/>
  </si>
  <si>
    <t>Cat-2に関する分</t>
    <rPh sb="6" eb="7">
      <t>カン</t>
    </rPh>
    <rPh sb="9" eb="10">
      <t>ブン</t>
    </rPh>
    <phoneticPr fontId="5"/>
  </si>
  <si>
    <t>Cat-1に関する分</t>
    <rPh sb="6" eb="7">
      <t>カン</t>
    </rPh>
    <rPh sb="9" eb="10">
      <t>ブン</t>
    </rPh>
    <phoneticPr fontId="5"/>
  </si>
  <si>
    <t>受変電設備</t>
    <phoneticPr fontId="5"/>
  </si>
  <si>
    <t>架台</t>
    <phoneticPr fontId="5"/>
  </si>
  <si>
    <r>
      <t>共同事業者（リース</t>
    </r>
    <r>
      <rPr>
        <u/>
        <sz val="10"/>
        <color rgb="FFFF0000"/>
        <rFont val="ＭＳ Ｐゴシック"/>
        <family val="3"/>
        <charset val="128"/>
      </rPr>
      <t>利用者</t>
    </r>
    <r>
      <rPr>
        <u/>
        <sz val="10"/>
        <color theme="1"/>
        <rFont val="ＭＳ Ｐゴシック"/>
        <family val="3"/>
        <charset val="128"/>
      </rPr>
      <t>）の種別
　(【「中小企業等以外の民間企業（大企業）」または「都道府県、指定都市」】、【「中小企業等」または「指定都市以外の市町村、特別区」「非営利法人」】を選択）</t>
    </r>
    <rPh sb="0" eb="2">
      <t>キョウドウ</t>
    </rPh>
    <rPh sb="2" eb="5">
      <t>ジギョウシャ</t>
    </rPh>
    <rPh sb="9" eb="12">
      <t>リヨウシャ</t>
    </rPh>
    <rPh sb="34" eb="37">
      <t>ダイキギョウ</t>
    </rPh>
    <rPh sb="43" eb="47">
      <t>トドウフケン</t>
    </rPh>
    <rPh sb="48" eb="50">
      <t>シテイ</t>
    </rPh>
    <rPh sb="50" eb="52">
      <t>トシ</t>
    </rPh>
    <rPh sb="61" eb="62">
      <t>トウ</t>
    </rPh>
    <rPh sb="67" eb="69">
      <t>シテイ</t>
    </rPh>
    <rPh sb="69" eb="71">
      <t>トシ</t>
    </rPh>
    <rPh sb="71" eb="73">
      <t>イガイ</t>
    </rPh>
    <rPh sb="74" eb="77">
      <t>シチョウソン</t>
    </rPh>
    <rPh sb="78" eb="81">
      <t>トクベツク</t>
    </rPh>
    <rPh sb="83" eb="86">
      <t>ヒエイリ</t>
    </rPh>
    <rPh sb="86" eb="88">
      <t>ホウジン</t>
    </rPh>
    <rPh sb="91" eb="93">
      <t>センタク</t>
    </rPh>
    <phoneticPr fontId="5"/>
  </si>
  <si>
    <t>(2)</t>
    <phoneticPr fontId="5"/>
  </si>
  <si>
    <t>「中小企業等」または「指定都市以外の市町村、
特別区」「非営利法人」</t>
    <rPh sb="1" eb="3">
      <t>チュウショウ</t>
    </rPh>
    <rPh sb="3" eb="5">
      <t>キギョウ</t>
    </rPh>
    <rPh sb="5" eb="6">
      <t>トウ</t>
    </rPh>
    <rPh sb="11" eb="13">
      <t>シテイ</t>
    </rPh>
    <rPh sb="13" eb="15">
      <t>トシ</t>
    </rPh>
    <rPh sb="15" eb="17">
      <t>イガイ</t>
    </rPh>
    <rPh sb="18" eb="21">
      <t>シチョウソン</t>
    </rPh>
    <rPh sb="23" eb="26">
      <t>トクベツク</t>
    </rPh>
    <rPh sb="28" eb="31">
      <t>ヒエイリ</t>
    </rPh>
    <rPh sb="31" eb="33">
      <t>ホウジン</t>
    </rPh>
    <phoneticPr fontId="5"/>
  </si>
  <si>
    <t>「中小企業等以外の民間企業」
または「都道府県、指定都市」</t>
    <rPh sb="1" eb="3">
      <t>チュウショウ</t>
    </rPh>
    <rPh sb="3" eb="5">
      <t>キギョウ</t>
    </rPh>
    <rPh sb="5" eb="6">
      <t>トウ</t>
    </rPh>
    <rPh sb="6" eb="8">
      <t>イガイ</t>
    </rPh>
    <rPh sb="9" eb="11">
      <t>ミンカン</t>
    </rPh>
    <rPh sb="11" eb="13">
      <t>キギョウ</t>
    </rPh>
    <rPh sb="19" eb="23">
      <t>トドウフケン</t>
    </rPh>
    <rPh sb="24" eb="26">
      <t>シテイ</t>
    </rPh>
    <rPh sb="26" eb="28">
      <t>トシ</t>
    </rPh>
    <phoneticPr fontId="5"/>
  </si>
  <si>
    <r>
      <t>代表事業者（設備所有者：</t>
    </r>
    <r>
      <rPr>
        <u/>
        <sz val="10"/>
        <color rgb="FFFF0000"/>
        <rFont val="ＭＳ Ｐゴシック"/>
        <family val="3"/>
        <charset val="128"/>
      </rPr>
      <t>リース会社</t>
    </r>
    <r>
      <rPr>
        <u/>
        <sz val="10"/>
        <color theme="1"/>
        <rFont val="ＭＳ Ｐゴシック"/>
        <family val="3"/>
        <charset val="128"/>
      </rPr>
      <t>）の種別　
(【「中小企業等以外の民間企業（大企業）」】、【「中小企業等」】を選択）</t>
    </r>
    <rPh sb="0" eb="2">
      <t>ダイヒョウ</t>
    </rPh>
    <rPh sb="2" eb="5">
      <t>ジギョウシャ</t>
    </rPh>
    <rPh sb="6" eb="8">
      <t>セツビ</t>
    </rPh>
    <rPh sb="8" eb="11">
      <t>ショユウシャ</t>
    </rPh>
    <rPh sb="15" eb="17">
      <t>カイシャ</t>
    </rPh>
    <rPh sb="39" eb="42">
      <t>ダイキギョウ</t>
    </rPh>
    <rPh sb="52" eb="53">
      <t>トウ</t>
    </rPh>
    <rPh sb="56" eb="58">
      <t>センタク</t>
    </rPh>
    <phoneticPr fontId="5"/>
  </si>
  <si>
    <t>(1)</t>
    <phoneticPr fontId="5"/>
  </si>
  <si>
    <t>「中小企業等」</t>
    <rPh sb="1" eb="3">
      <t>チュウショウ</t>
    </rPh>
    <rPh sb="3" eb="5">
      <t>キギョウ</t>
    </rPh>
    <rPh sb="5" eb="6">
      <t>トウ</t>
    </rPh>
    <phoneticPr fontId="5"/>
  </si>
  <si>
    <t>「中小企業等以外の民間企業」</t>
    <rPh sb="1" eb="3">
      <t>チュウショウ</t>
    </rPh>
    <rPh sb="3" eb="5">
      <t>キギョウ</t>
    </rPh>
    <rPh sb="5" eb="6">
      <t>トウ</t>
    </rPh>
    <rPh sb="6" eb="8">
      <t>イガイ</t>
    </rPh>
    <rPh sb="9" eb="11">
      <t>ミンカン</t>
    </rPh>
    <rPh sb="11" eb="13">
      <t>キギョウ</t>
    </rPh>
    <phoneticPr fontId="5"/>
  </si>
  <si>
    <t xml:space="preserve">団体名 ：                                                                            </t>
    <phoneticPr fontId="5"/>
  </si>
  <si>
    <t>Rev3.0.6</t>
    <phoneticPr fontId="5"/>
  </si>
  <si>
    <r>
      <rPr>
        <b/>
        <sz val="9"/>
        <color theme="1"/>
        <rFont val="ＭＳ Ｐゴシック"/>
        <family val="3"/>
        <charset val="128"/>
        <scheme val="minor"/>
      </rPr>
      <t>⑤の価格≦２２万円の場合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5"/>
  </si>
  <si>
    <r>
      <rPr>
        <b/>
        <sz val="9"/>
        <color theme="1"/>
        <rFont val="ＭＳ Ｐゴシック"/>
        <family val="3"/>
        <charset val="128"/>
        <scheme val="minor"/>
      </rPr>
      <t>⑤の価格&gt;２２万円の場合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5"/>
  </si>
  <si>
    <t>③の太陽電池出力ｘ6万円/kWの算定額</t>
    <rPh sb="2" eb="4">
      <t>タイヨウ</t>
    </rPh>
    <rPh sb="4" eb="6">
      <t>デンチ</t>
    </rPh>
    <rPh sb="16" eb="18">
      <t>サンテイ</t>
    </rPh>
    <rPh sb="18" eb="19">
      <t>ガク</t>
    </rPh>
    <phoneticPr fontId="5"/>
  </si>
  <si>
    <t>③の太陽電池出力ｘ６万円/kWの算定額</t>
    <rPh sb="2" eb="4">
      <t>タイヨウ</t>
    </rPh>
    <rPh sb="4" eb="6">
      <t>デンチ</t>
    </rPh>
    <rPh sb="16" eb="18">
      <t>サンテイ</t>
    </rPh>
    <rPh sb="18" eb="19">
      <t>ガク</t>
    </rPh>
    <phoneticPr fontId="5"/>
  </si>
  <si>
    <t>【消費税率の選択】</t>
    <rPh sb="1" eb="4">
      <t>ショウヒゼイ</t>
    </rPh>
    <rPh sb="4" eb="5">
      <t>リツ</t>
    </rPh>
    <rPh sb="6" eb="8">
      <t>センタク</t>
    </rPh>
    <phoneticPr fontId="5"/>
  </si>
  <si>
    <t>別紙４経費内訳書の補助金所要額（８－２）
への計上額
　⑨(少数点以下切り捨て)の金額</t>
    <rPh sb="23" eb="25">
      <t>ケイジョウ</t>
    </rPh>
    <rPh sb="25" eb="26">
      <t>ガク</t>
    </rPh>
    <phoneticPr fontId="5"/>
  </si>
  <si>
    <t>別紙４経費内訳書の補助金所要額（８－１）
への計上額
　⑧(少数点以下切り捨て)の金額</t>
    <rPh sb="23" eb="25">
      <t>ケイジョウ</t>
    </rPh>
    <rPh sb="25" eb="26">
      <t>ガク</t>
    </rPh>
    <phoneticPr fontId="5"/>
  </si>
  <si>
    <t>※消費税が補助対象となる事業においては、想定される事業スケジュールを十分に勘案の上、その時期に見合った適切な消費税率を選択し、当該税額を算定の上、申請を行うこと。なお、申請された金額が当該事業の上限額となる。</t>
    <rPh sb="1" eb="4">
      <t>ショウヒゼイ</t>
    </rPh>
    <rPh sb="5" eb="7">
      <t>ホジョ</t>
    </rPh>
    <rPh sb="7" eb="9">
      <t>タイショウ</t>
    </rPh>
    <rPh sb="12" eb="14">
      <t>ジギョウ</t>
    </rPh>
    <rPh sb="20" eb="22">
      <t>ソウテイ</t>
    </rPh>
    <rPh sb="25" eb="27">
      <t>ジギョウ</t>
    </rPh>
    <rPh sb="34" eb="36">
      <t>ジュウブン</t>
    </rPh>
    <rPh sb="37" eb="39">
      <t>カンアン</t>
    </rPh>
    <rPh sb="40" eb="41">
      <t>ウエ</t>
    </rPh>
    <rPh sb="44" eb="46">
      <t>ジキ</t>
    </rPh>
    <rPh sb="47" eb="49">
      <t>ミア</t>
    </rPh>
    <rPh sb="51" eb="53">
      <t>テキセツ</t>
    </rPh>
    <rPh sb="54" eb="57">
      <t>ショウヒゼイ</t>
    </rPh>
    <rPh sb="57" eb="58">
      <t>リツ</t>
    </rPh>
    <rPh sb="59" eb="61">
      <t>センタク</t>
    </rPh>
    <rPh sb="63" eb="65">
      <t>トウガイ</t>
    </rPh>
    <rPh sb="65" eb="67">
      <t>ゼイガク</t>
    </rPh>
    <rPh sb="68" eb="70">
      <t>サンテイ</t>
    </rPh>
    <rPh sb="71" eb="72">
      <t>ウエ</t>
    </rPh>
    <rPh sb="73" eb="75">
      <t>シンセイ</t>
    </rPh>
    <rPh sb="76" eb="77">
      <t>オコナ</t>
    </rPh>
    <rPh sb="84" eb="86">
      <t>シンセイ</t>
    </rPh>
    <rPh sb="89" eb="91">
      <t>キンガク</t>
    </rPh>
    <rPh sb="92" eb="94">
      <t>トウガイ</t>
    </rPh>
    <rPh sb="94" eb="96">
      <t>ジギョウ</t>
    </rPh>
    <rPh sb="97" eb="100">
      <t>ジョウゲンガク</t>
    </rPh>
    <phoneticPr fontId="5"/>
  </si>
  <si>
    <t>【A：太陽光発電設備「システム価格」、「補助率、上限」算定チェックシート(第１号事業用）】 H31年度</t>
    <rPh sb="20" eb="22">
      <t>ホジョ</t>
    </rPh>
    <rPh sb="22" eb="23">
      <t>リツ</t>
    </rPh>
    <rPh sb="24" eb="26">
      <t>ジョウゲン</t>
    </rPh>
    <rPh sb="27" eb="29">
      <t>サンテイ</t>
    </rPh>
    <rPh sb="37" eb="38">
      <t>ダイ</t>
    </rPh>
    <rPh sb="40" eb="42">
      <t>ジギョウ</t>
    </rPh>
    <rPh sb="49" eb="51">
      <t>ネンド</t>
    </rPh>
    <phoneticPr fontId="5"/>
  </si>
  <si>
    <t>【Ｂ：太陽光発電設備「システム価格」、「補助率、上限」算定チェックシート（第6号事業用：リース無し用）】　　H31年度</t>
    <rPh sb="3" eb="6">
      <t>タイヨウコウ</t>
    </rPh>
    <rPh sb="20" eb="22">
      <t>ホジョ</t>
    </rPh>
    <rPh sb="22" eb="23">
      <t>リツ</t>
    </rPh>
    <rPh sb="24" eb="26">
      <t>ジョウゲン</t>
    </rPh>
    <rPh sb="27" eb="29">
      <t>サンテイ</t>
    </rPh>
    <rPh sb="37" eb="38">
      <t>ダイ</t>
    </rPh>
    <rPh sb="39" eb="40">
      <t>ゴウ</t>
    </rPh>
    <rPh sb="40" eb="42">
      <t>ジギョウ</t>
    </rPh>
    <rPh sb="42" eb="43">
      <t>ヨウ</t>
    </rPh>
    <rPh sb="47" eb="48">
      <t>ナシ</t>
    </rPh>
    <rPh sb="49" eb="50">
      <t>ヨウ</t>
    </rPh>
    <rPh sb="57" eb="59">
      <t>ネンド</t>
    </rPh>
    <phoneticPr fontId="5"/>
  </si>
  <si>
    <t>【Ｃ：太陽光発電設備「システム価格」、「補助率、上限」算定チェックシート(第6号事業：リース有り用）】  H31年度</t>
    <rPh sb="20" eb="22">
      <t>ホジョ</t>
    </rPh>
    <rPh sb="22" eb="23">
      <t>リツ</t>
    </rPh>
    <rPh sb="24" eb="26">
      <t>ジョウゲン</t>
    </rPh>
    <rPh sb="27" eb="29">
      <t>サンテイ</t>
    </rPh>
    <rPh sb="37" eb="38">
      <t>ダイ</t>
    </rPh>
    <rPh sb="39" eb="40">
      <t>ゴウ</t>
    </rPh>
    <rPh sb="40" eb="42">
      <t>ジギョウ</t>
    </rPh>
    <rPh sb="46" eb="47">
      <t>ア</t>
    </rPh>
    <rPh sb="48" eb="49">
      <t>ヨウ</t>
    </rPh>
    <rPh sb="56" eb="58">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</si>
</sst>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_ "/>
    <numFmt numFmtId="179" formatCode="#,##0_);[Red]\(#,##0\)"/>
    <numFmt numFmtId="180" formatCode="0_ "/>
  </numFmts>
  <fonts count="38"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scheme val="minor"/>
    </font>
    <font>
      <u/>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font>
    <font>
      <sz val="9"/>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scheme val="minor"/>
    </font>
    <font>
      <b/>
      <u/>
      <sz val="11"/>
      <name val="ＭＳ Ｐゴシック"/>
      <family val="3"/>
      <charset val="128"/>
      <scheme val="minor"/>
    </font>
    <font>
      <b/>
      <sz val="9"/>
      <color theme="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8"/>
      <color theme="1"/>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8"/>
      <color rgb="FFFF0000"/>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9"/>
      <color rgb="FFFF0000"/>
      <name val="ＭＳ Ｐゴシック"/>
      <family val="3"/>
      <charset val="128"/>
      <scheme val="minor"/>
    </font>
    <font>
      <u/>
      <sz val="10"/>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s>
  <cellStyleXfs count="4">
    <xf numFmtId="0" fontId="0" fillId="0" borderId="0">
      <alignment vertical="center"/>
    </xf>
    <xf numFmtId="38" fontId="15"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558">
    <xf numFmtId="0" fontId="0" fillId="0" borderId="0" xfId="0">
      <alignment vertical="center"/>
    </xf>
    <xf numFmtId="0" fontId="3" fillId="0" borderId="0" xfId="0" applyFont="1" applyProtection="1">
      <alignment vertical="center"/>
    </xf>
    <xf numFmtId="0" fontId="6" fillId="0" borderId="0" xfId="0" applyFont="1" applyProtection="1">
      <alignment vertical="center"/>
    </xf>
    <xf numFmtId="0" fontId="0" fillId="0" borderId="0" xfId="0" applyProtection="1">
      <alignment vertical="center"/>
    </xf>
    <xf numFmtId="0" fontId="3" fillId="0" borderId="0" xfId="0" applyFont="1" applyBorder="1" applyProtection="1">
      <alignment vertical="center"/>
    </xf>
    <xf numFmtId="0" fontId="10"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pplyProtection="1">
      <alignment vertical="center"/>
    </xf>
    <xf numFmtId="0" fontId="14" fillId="0" borderId="0" xfId="0" applyFont="1" applyProtection="1">
      <alignment vertical="center"/>
    </xf>
    <xf numFmtId="0" fontId="3" fillId="0" borderId="0" xfId="0" applyFont="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13" fillId="0" borderId="0" xfId="0" applyFont="1" applyProtection="1">
      <alignment vertical="center"/>
    </xf>
    <xf numFmtId="0" fontId="3"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Border="1" applyAlignment="1" applyProtection="1">
      <alignment horizontal="left" vertical="center"/>
    </xf>
    <xf numFmtId="0" fontId="0" fillId="0" borderId="0" xfId="0" applyBorder="1" applyAlignment="1" applyProtection="1">
      <alignment horizontal="left" vertical="top" wrapText="1"/>
    </xf>
    <xf numFmtId="0" fontId="13" fillId="0" borderId="0" xfId="0" applyFont="1" applyBorder="1" applyProtection="1">
      <alignment vertical="center"/>
    </xf>
    <xf numFmtId="178" fontId="13" fillId="0" borderId="0" xfId="0" applyNumberFormat="1" applyFont="1" applyBorder="1" applyProtection="1">
      <alignment vertical="center"/>
    </xf>
    <xf numFmtId="0" fontId="6" fillId="0" borderId="0" xfId="0" applyFont="1" applyBorder="1" applyProtection="1">
      <alignment vertical="center"/>
    </xf>
    <xf numFmtId="176" fontId="6" fillId="0" borderId="0" xfId="0" applyNumberFormat="1" applyFont="1" applyBorder="1" applyAlignment="1" applyProtection="1">
      <alignment horizontal="left" vertical="top" wrapText="1"/>
    </xf>
    <xf numFmtId="0" fontId="7" fillId="0" borderId="0" xfId="0" applyFont="1" applyProtection="1">
      <alignment vertical="center"/>
    </xf>
    <xf numFmtId="176" fontId="6" fillId="0" borderId="0" xfId="0" applyNumberFormat="1" applyFont="1" applyProtection="1">
      <alignment vertical="center"/>
    </xf>
    <xf numFmtId="0" fontId="8" fillId="0" borderId="0" xfId="0" applyFont="1" applyProtection="1">
      <alignment vertical="center"/>
    </xf>
    <xf numFmtId="179" fontId="9" fillId="0" borderId="8" xfId="0" applyNumberFormat="1" applyFont="1" applyBorder="1" applyAlignment="1" applyProtection="1">
      <alignment horizontal="right" vertical="center"/>
    </xf>
    <xf numFmtId="0" fontId="8" fillId="0" borderId="0" xfId="0" applyFont="1" applyBorder="1" applyProtection="1">
      <alignment vertical="center"/>
    </xf>
    <xf numFmtId="0" fontId="9" fillId="0" borderId="0" xfId="0" applyFont="1" applyBorder="1" applyProtection="1">
      <alignment vertical="center"/>
    </xf>
    <xf numFmtId="176" fontId="8" fillId="0" borderId="0" xfId="0" applyNumberFormat="1" applyFont="1" applyProtection="1">
      <alignment vertical="center"/>
    </xf>
    <xf numFmtId="49" fontId="8" fillId="0" borderId="0" xfId="0" applyNumberFormat="1" applyFont="1" applyAlignment="1" applyProtection="1">
      <alignment horizontal="left" vertical="center"/>
    </xf>
    <xf numFmtId="178" fontId="8" fillId="0" borderId="0" xfId="0" applyNumberFormat="1" applyFont="1" applyProtection="1">
      <alignment vertical="center"/>
    </xf>
    <xf numFmtId="177" fontId="8" fillId="3" borderId="5" xfId="0" applyNumberFormat="1" applyFont="1" applyFill="1" applyBorder="1" applyAlignment="1" applyProtection="1">
      <alignment horizontal="right" vertical="center"/>
    </xf>
    <xf numFmtId="0" fontId="8" fillId="0" borderId="0"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176" fontId="3" fillId="2" borderId="5"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xf>
    <xf numFmtId="0" fontId="0" fillId="0" borderId="0" xfId="0" applyAlignment="1" applyProtection="1">
      <alignment horizontal="center" vertical="center"/>
    </xf>
    <xf numFmtId="180" fontId="8" fillId="3" borderId="0" xfId="0" applyNumberFormat="1" applyFont="1" applyFill="1" applyAlignment="1" applyProtection="1">
      <alignment horizontal="right" vertical="center"/>
    </xf>
    <xf numFmtId="0" fontId="0" fillId="3" borderId="0" xfId="0" applyFill="1" applyProtection="1">
      <alignment vertical="center"/>
    </xf>
    <xf numFmtId="0" fontId="0" fillId="2" borderId="0" xfId="0" applyFill="1" applyProtection="1">
      <alignment vertical="center"/>
    </xf>
    <xf numFmtId="0" fontId="3" fillId="0" borderId="0" xfId="3" applyFont="1" applyAlignment="1" applyProtection="1">
      <alignment horizontal="center" vertical="center"/>
    </xf>
    <xf numFmtId="0" fontId="3" fillId="0" borderId="0" xfId="0" applyFont="1" applyAlignment="1" applyProtection="1">
      <alignment horizontal="right" vertical="center"/>
    </xf>
    <xf numFmtId="0" fontId="14" fillId="0" borderId="0" xfId="0" applyFont="1" applyBorder="1" applyProtection="1">
      <alignment vertical="center"/>
    </xf>
    <xf numFmtId="0" fontId="0" fillId="0" borderId="13" xfId="0" applyBorder="1" applyProtection="1">
      <alignment vertical="center"/>
    </xf>
    <xf numFmtId="179" fontId="9" fillId="3" borderId="5" xfId="0" applyNumberFormat="1" applyFont="1" applyFill="1" applyBorder="1" applyAlignment="1" applyProtection="1">
      <alignment horizontal="right" vertical="center" wrapText="1"/>
    </xf>
    <xf numFmtId="176" fontId="9" fillId="0" borderId="0" xfId="0" applyNumberFormat="1" applyFont="1" applyProtection="1">
      <alignment vertical="center"/>
    </xf>
    <xf numFmtId="0" fontId="8" fillId="0" borderId="0" xfId="0" applyFont="1" applyFill="1" applyBorder="1" applyAlignment="1" applyProtection="1">
      <alignment horizontal="left" vertical="center" wrapText="1"/>
    </xf>
    <xf numFmtId="38" fontId="9" fillId="0" borderId="0" xfId="1" applyFont="1" applyBorder="1" applyAlignment="1" applyProtection="1">
      <alignment horizontal="right" vertical="center"/>
    </xf>
    <xf numFmtId="0" fontId="8" fillId="0" borderId="0" xfId="0" applyFont="1" applyFill="1" applyBorder="1" applyAlignment="1" applyProtection="1">
      <alignment horizontal="left" vertical="center"/>
    </xf>
    <xf numFmtId="176" fontId="8" fillId="0" borderId="0" xfId="0" applyNumberFormat="1" applyFont="1" applyBorder="1" applyProtection="1">
      <alignment vertical="center"/>
    </xf>
    <xf numFmtId="176" fontId="9" fillId="0" borderId="0" xfId="0" applyNumberFormat="1" applyFont="1" applyBorder="1" applyProtection="1">
      <alignment vertical="center"/>
    </xf>
    <xf numFmtId="0" fontId="0" fillId="0" borderId="0" xfId="0" applyBorder="1" applyProtection="1">
      <alignment vertical="center"/>
    </xf>
    <xf numFmtId="38" fontId="9" fillId="0" borderId="5" xfId="1" applyFont="1" applyBorder="1" applyAlignment="1" applyProtection="1">
      <alignment horizontal="right" vertical="center"/>
    </xf>
    <xf numFmtId="0" fontId="0" fillId="0" borderId="5" xfId="0" applyBorder="1" applyProtection="1">
      <alignment vertical="center"/>
    </xf>
    <xf numFmtId="0" fontId="16" fillId="0" borderId="0" xfId="0" applyFont="1" applyProtection="1">
      <alignment vertical="center"/>
    </xf>
    <xf numFmtId="0" fontId="9" fillId="0" borderId="8" xfId="0" applyNumberFormat="1" applyFont="1" applyBorder="1" applyAlignment="1" applyProtection="1">
      <alignment horizontal="center" vertical="center"/>
    </xf>
    <xf numFmtId="0" fontId="8" fillId="0" borderId="0" xfId="0" applyFont="1" applyFill="1" applyBorder="1" applyAlignment="1" applyProtection="1">
      <alignment horizontal="left" vertical="center" indent="1"/>
    </xf>
    <xf numFmtId="0" fontId="8" fillId="0" borderId="5" xfId="0" applyFont="1" applyBorder="1" applyProtection="1">
      <alignment vertical="center"/>
    </xf>
    <xf numFmtId="0" fontId="12" fillId="0" borderId="0" xfId="0" applyFont="1" applyAlignment="1" applyProtection="1"/>
    <xf numFmtId="0" fontId="3" fillId="0" borderId="5"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vertical="center"/>
    </xf>
    <xf numFmtId="0" fontId="3" fillId="0" borderId="0" xfId="0" applyFont="1" applyBorder="1" applyAlignment="1" applyProtection="1">
      <alignment vertical="center"/>
    </xf>
    <xf numFmtId="178" fontId="13" fillId="0" borderId="0" xfId="0" applyNumberFormat="1" applyFont="1" applyBorder="1" applyAlignment="1" applyProtection="1">
      <alignment vertical="center"/>
    </xf>
    <xf numFmtId="0" fontId="6" fillId="0" borderId="0" xfId="0" applyFont="1" applyBorder="1" applyAlignment="1" applyProtection="1">
      <alignment vertical="center"/>
    </xf>
    <xf numFmtId="38" fontId="3" fillId="0" borderId="0" xfId="1" applyFont="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top" wrapText="1"/>
    </xf>
    <xf numFmtId="38" fontId="3" fillId="3" borderId="0" xfId="2" applyFont="1" applyFill="1" applyBorder="1" applyAlignment="1" applyProtection="1">
      <alignment vertical="center" wrapText="1"/>
    </xf>
    <xf numFmtId="0" fontId="6" fillId="3" borderId="0" xfId="0" applyFont="1" applyFill="1" applyBorder="1" applyAlignment="1" applyProtection="1">
      <alignment horizontal="center" vertical="center" wrapText="1"/>
    </xf>
    <xf numFmtId="0" fontId="3" fillId="0" borderId="4" xfId="0" applyFont="1" applyBorder="1" applyAlignment="1" applyProtection="1">
      <alignment horizontal="left" vertical="top" wrapText="1"/>
    </xf>
    <xf numFmtId="38" fontId="2" fillId="2" borderId="4" xfId="2" applyFont="1" applyFill="1" applyBorder="1" applyAlignment="1" applyProtection="1">
      <alignment horizontal="right" vertical="center"/>
      <protection locked="0"/>
    </xf>
    <xf numFmtId="38" fontId="3" fillId="0" borderId="0" xfId="2" applyFont="1" applyBorder="1" applyProtection="1">
      <alignment vertical="center"/>
    </xf>
    <xf numFmtId="0" fontId="21" fillId="0" borderId="0" xfId="0" applyFont="1" applyBorder="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3" fillId="0" borderId="2" xfId="0" applyFont="1" applyBorder="1" applyAlignment="1" applyProtection="1">
      <alignment horizontal="left" vertical="top" wrapText="1"/>
    </xf>
    <xf numFmtId="0" fontId="6" fillId="0" borderId="0" xfId="0" applyFont="1" applyAlignment="1" applyProtection="1">
      <alignment horizontal="left" vertical="top" wrapText="1"/>
    </xf>
    <xf numFmtId="0" fontId="3" fillId="0" borderId="0" xfId="0" applyFont="1" applyAlignment="1" applyProtection="1">
      <alignment horizontal="left" vertical="top" wrapText="1"/>
    </xf>
    <xf numFmtId="38" fontId="7" fillId="2" borderId="5" xfId="2" applyFont="1" applyFill="1" applyBorder="1" applyAlignment="1" applyProtection="1">
      <alignment vertical="center" wrapText="1"/>
      <protection locked="0"/>
    </xf>
    <xf numFmtId="38" fontId="2" fillId="2" borderId="5" xfId="2" applyFont="1" applyFill="1" applyBorder="1" applyAlignment="1" applyProtection="1">
      <alignment horizontal="right" vertical="center"/>
      <protection locked="0"/>
    </xf>
    <xf numFmtId="38" fontId="2" fillId="2" borderId="16" xfId="2" applyFont="1" applyFill="1" applyBorder="1" applyAlignment="1" applyProtection="1">
      <alignment horizontal="right" vertical="center"/>
      <protection locked="0"/>
    </xf>
    <xf numFmtId="38" fontId="2" fillId="2" borderId="5" xfId="2" applyFont="1" applyFill="1" applyBorder="1" applyAlignment="1" applyProtection="1">
      <alignment horizontal="right" vertical="top" wrapText="1"/>
      <protection locked="0"/>
    </xf>
    <xf numFmtId="38" fontId="2" fillId="2" borderId="5" xfId="2" applyFont="1" applyFill="1" applyBorder="1" applyAlignment="1" applyProtection="1">
      <alignment horizontal="right" vertical="center" wrapText="1"/>
      <protection locked="0"/>
    </xf>
    <xf numFmtId="38" fontId="2" fillId="2" borderId="4" xfId="2" applyFont="1" applyFill="1" applyBorder="1" applyAlignment="1" applyProtection="1">
      <alignment horizontal="right" vertical="top"/>
      <protection locked="0"/>
    </xf>
    <xf numFmtId="0" fontId="3" fillId="4" borderId="5"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wrapText="1"/>
      <protection locked="0"/>
    </xf>
    <xf numFmtId="0" fontId="23" fillId="0" borderId="0" xfId="0" applyFont="1" applyProtection="1">
      <alignment vertical="center"/>
    </xf>
    <xf numFmtId="0" fontId="6" fillId="0" borderId="0" xfId="0" applyFont="1" applyAlignment="1" applyProtection="1">
      <alignment horizontal="right" vertical="center"/>
    </xf>
    <xf numFmtId="0" fontId="6" fillId="4" borderId="0" xfId="0" applyFont="1" applyFill="1" applyProtection="1">
      <alignment vertical="center"/>
    </xf>
    <xf numFmtId="0" fontId="3" fillId="3" borderId="1" xfId="0" applyFont="1" applyFill="1" applyBorder="1" applyProtection="1">
      <alignment vertical="center"/>
    </xf>
    <xf numFmtId="0" fontId="3" fillId="0" borderId="0" xfId="3" applyFont="1" applyProtection="1">
      <alignment vertical="center"/>
    </xf>
    <xf numFmtId="0" fontId="6" fillId="0" borderId="0" xfId="3" applyFont="1" applyProtection="1">
      <alignment vertical="center"/>
    </xf>
    <xf numFmtId="0" fontId="3" fillId="3" borderId="0" xfId="0" applyFont="1" applyFill="1" applyBorder="1" applyProtection="1">
      <alignment vertical="center"/>
    </xf>
    <xf numFmtId="0" fontId="0" fillId="3" borderId="0" xfId="0" applyFill="1" applyBorder="1" applyAlignment="1" applyProtection="1">
      <alignment vertical="center"/>
    </xf>
    <xf numFmtId="0" fontId="6" fillId="3" borderId="0" xfId="0" applyFont="1" applyFill="1"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wrapText="1"/>
    </xf>
    <xf numFmtId="0" fontId="20" fillId="0" borderId="0" xfId="0" applyFont="1" applyAlignment="1" applyProtection="1">
      <alignment vertical="center"/>
    </xf>
    <xf numFmtId="0" fontId="0" fillId="0" borderId="0" xfId="0" applyAlignment="1" applyProtection="1">
      <alignment vertical="center"/>
    </xf>
    <xf numFmtId="0" fontId="18" fillId="0" borderId="0" xfId="0" applyFont="1" applyAlignment="1" applyProtection="1">
      <alignment horizontal="left" vertical="center" indent="1"/>
    </xf>
    <xf numFmtId="0" fontId="18" fillId="0" borderId="0" xfId="0" applyFont="1" applyAlignment="1" applyProtection="1">
      <alignment horizontal="left" vertical="center"/>
    </xf>
    <xf numFmtId="0" fontId="18" fillId="3" borderId="5" xfId="0" applyFont="1" applyFill="1" applyBorder="1" applyAlignment="1" applyProtection="1">
      <alignment horizontal="center" vertical="center"/>
    </xf>
    <xf numFmtId="0" fontId="6" fillId="3" borderId="3" xfId="0" applyFont="1" applyFill="1" applyBorder="1" applyAlignment="1" applyProtection="1">
      <alignment horizontal="centerContinuous" vertical="center"/>
    </xf>
    <xf numFmtId="0" fontId="6" fillId="3" borderId="15" xfId="0" applyFont="1" applyFill="1" applyBorder="1" applyAlignment="1" applyProtection="1">
      <alignment horizontal="centerContinuous" vertical="center"/>
    </xf>
    <xf numFmtId="0" fontId="6" fillId="3" borderId="2" xfId="0" applyFont="1" applyFill="1" applyBorder="1" applyAlignment="1" applyProtection="1">
      <alignment horizontal="centerContinuous" vertical="center"/>
    </xf>
    <xf numFmtId="0" fontId="6" fillId="3" borderId="16" xfId="0" applyFont="1" applyFill="1" applyBorder="1" applyProtection="1">
      <alignment vertical="center"/>
    </xf>
    <xf numFmtId="0" fontId="18" fillId="0" borderId="5" xfId="0" applyFont="1" applyBorder="1" applyAlignment="1" applyProtection="1">
      <alignment horizontal="center" vertical="center"/>
    </xf>
    <xf numFmtId="0" fontId="20" fillId="0" borderId="5" xfId="0" applyFont="1" applyBorder="1" applyAlignment="1" applyProtection="1">
      <alignment horizontal="center" vertical="center"/>
    </xf>
    <xf numFmtId="0" fontId="21" fillId="0" borderId="5"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3" borderId="0" xfId="0" applyFont="1" applyFill="1" applyBorder="1" applyAlignment="1" applyProtection="1">
      <alignment horizontal="left" vertical="top" wrapText="1"/>
    </xf>
    <xf numFmtId="38" fontId="21" fillId="3" borderId="0" xfId="2" applyFont="1" applyFill="1" applyBorder="1" applyAlignment="1" applyProtection="1">
      <alignment vertical="center"/>
    </xf>
    <xf numFmtId="0" fontId="6"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0" borderId="5" xfId="0" applyFont="1" applyBorder="1" applyAlignment="1" applyProtection="1">
      <alignment horizontal="left" vertical="center"/>
    </xf>
    <xf numFmtId="38" fontId="2" fillId="0" borderId="5" xfId="2" applyFont="1" applyBorder="1" applyAlignment="1" applyProtection="1">
      <alignment horizontal="right" vertical="center"/>
    </xf>
    <xf numFmtId="38" fontId="2" fillId="5" borderId="5" xfId="2" applyFont="1" applyFill="1" applyBorder="1" applyAlignment="1" applyProtection="1">
      <alignment horizontal="right" vertical="top" wrapText="1"/>
    </xf>
    <xf numFmtId="38" fontId="2" fillId="5" borderId="4" xfId="2" applyFont="1" applyFill="1" applyBorder="1" applyAlignment="1" applyProtection="1">
      <alignment horizontal="right" vertical="center"/>
    </xf>
    <xf numFmtId="0" fontId="8" fillId="0" borderId="5" xfId="0" applyFont="1" applyBorder="1" applyAlignment="1" applyProtection="1">
      <alignment horizontal="center" vertical="center"/>
    </xf>
    <xf numFmtId="38" fontId="21" fillId="0" borderId="0" xfId="2" applyFont="1" applyBorder="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left" vertical="center" wrapText="1" indent="1"/>
    </xf>
    <xf numFmtId="0" fontId="12" fillId="0" borderId="0" xfId="0" applyFont="1" applyAlignment="1" applyProtection="1">
      <alignment horizontal="center" vertical="center"/>
    </xf>
    <xf numFmtId="0" fontId="0" fillId="0" borderId="0" xfId="0" applyAlignment="1" applyProtection="1">
      <alignment horizontal="left" vertical="top" wrapText="1"/>
    </xf>
    <xf numFmtId="0" fontId="6" fillId="0" borderId="18" xfId="0" applyFont="1" applyBorder="1" applyAlignment="1" applyProtection="1">
      <alignment horizontal="left" vertical="top" wrapText="1"/>
    </xf>
    <xf numFmtId="0" fontId="22" fillId="0" borderId="5" xfId="0" applyFont="1" applyBorder="1" applyAlignment="1" applyProtection="1">
      <alignment horizontal="left" vertical="center" wrapText="1"/>
    </xf>
    <xf numFmtId="0" fontId="24" fillId="0" borderId="0" xfId="0" applyFont="1" applyBorder="1" applyAlignment="1" applyProtection="1">
      <alignment vertical="center"/>
    </xf>
    <xf numFmtId="0" fontId="21" fillId="0" borderId="5" xfId="0" applyFont="1" applyBorder="1" applyAlignment="1" applyProtection="1">
      <alignment horizontal="center" vertical="center" wrapText="1"/>
    </xf>
    <xf numFmtId="0" fontId="25" fillId="4" borderId="5"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protection locked="0"/>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26" fillId="0" borderId="0" xfId="0" applyFont="1" applyProtection="1">
      <alignment vertical="center"/>
    </xf>
    <xf numFmtId="176" fontId="27" fillId="0" borderId="0" xfId="0" applyNumberFormat="1" applyFont="1" applyProtection="1">
      <alignment vertical="center"/>
    </xf>
    <xf numFmtId="0" fontId="6" fillId="3" borderId="0" xfId="0" applyFont="1" applyFill="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0" fontId="0" fillId="0" borderId="0" xfId="0" applyAlignment="1" applyProtection="1">
      <alignment vertical="center"/>
    </xf>
    <xf numFmtId="0" fontId="3" fillId="0" borderId="0" xfId="0" applyFont="1" applyAlignment="1" applyProtection="1">
      <alignment horizontal="left" vertical="top" wrapText="1"/>
    </xf>
    <xf numFmtId="0" fontId="6" fillId="0" borderId="0" xfId="0" applyFont="1" applyAlignment="1" applyProtection="1">
      <alignment horizontal="left" vertical="top" wrapText="1"/>
    </xf>
    <xf numFmtId="0" fontId="18" fillId="3" borderId="5" xfId="0" applyFont="1" applyFill="1" applyBorder="1" applyAlignment="1" applyProtection="1">
      <alignment horizontal="center" vertical="center"/>
    </xf>
    <xf numFmtId="0" fontId="0" fillId="0" borderId="0" xfId="0" applyBorder="1" applyAlignment="1" applyProtection="1">
      <alignment vertical="center"/>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0" fillId="0" borderId="0" xfId="0" applyAlignment="1" applyProtection="1">
      <alignment horizontal="left" vertical="top" wrapText="1" indent="1"/>
    </xf>
    <xf numFmtId="0" fontId="21" fillId="0" borderId="0" xfId="0" applyFont="1" applyProtection="1">
      <alignment vertical="center"/>
    </xf>
    <xf numFmtId="0" fontId="0" fillId="0" borderId="0" xfId="0" applyBorder="1" applyAlignment="1">
      <alignment vertical="center"/>
    </xf>
    <xf numFmtId="38" fontId="9" fillId="0" borderId="0" xfId="2" applyFont="1" applyBorder="1" applyAlignment="1" applyProtection="1">
      <alignment horizontal="right" vertical="center"/>
    </xf>
    <xf numFmtId="38" fontId="9" fillId="0" borderId="5" xfId="2" applyFont="1" applyBorder="1" applyAlignment="1" applyProtection="1">
      <alignment horizontal="right" vertical="center"/>
    </xf>
    <xf numFmtId="176" fontId="21" fillId="0" borderId="0" xfId="0" applyNumberFormat="1" applyFo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horizontal="left" vertical="top" wrapText="1"/>
    </xf>
    <xf numFmtId="0" fontId="21" fillId="0" borderId="0" xfId="0" applyFont="1" applyAlignment="1" applyProtection="1">
      <alignment vertical="center" wrapText="1"/>
    </xf>
    <xf numFmtId="178" fontId="13" fillId="0" borderId="0" xfId="0" applyNumberFormat="1" applyFont="1" applyProtection="1">
      <alignment vertical="center"/>
    </xf>
    <xf numFmtId="176" fontId="3" fillId="0" borderId="0" xfId="0" applyNumberFormat="1" applyFont="1" applyBorder="1" applyProtection="1">
      <alignment vertical="center"/>
    </xf>
    <xf numFmtId="0" fontId="3" fillId="0" borderId="0" xfId="0" applyNumberFormat="1" applyFont="1" applyBorder="1" applyAlignment="1" applyProtection="1">
      <alignment horizontal="right" vertical="center"/>
    </xf>
    <xf numFmtId="0" fontId="3" fillId="0" borderId="0" xfId="0" applyNumberFormat="1" applyFont="1" applyAlignment="1" applyProtection="1">
      <alignment horizontal="left" vertical="top" wrapText="1"/>
    </xf>
    <xf numFmtId="0" fontId="3" fillId="0" borderId="0" xfId="0" applyFont="1" applyAlignment="1" applyProtection="1">
      <alignment horizontal="left" vertical="center"/>
    </xf>
    <xf numFmtId="38" fontId="7" fillId="0" borderId="8" xfId="2" applyFont="1" applyBorder="1" applyProtection="1">
      <alignment vertical="center"/>
    </xf>
    <xf numFmtId="178" fontId="6" fillId="0" borderId="0" xfId="0" applyNumberFormat="1" applyFont="1" applyProtection="1">
      <alignment vertical="center"/>
    </xf>
    <xf numFmtId="0" fontId="12" fillId="0" borderId="0" xfId="0" applyFont="1" applyAlignment="1" applyProtection="1">
      <alignment horizontal="left" vertical="top" wrapText="1"/>
    </xf>
    <xf numFmtId="38" fontId="33" fillId="0" borderId="0" xfId="2" applyFont="1" applyBorder="1" applyAlignment="1" applyProtection="1">
      <alignment horizontal="center" vertical="center" wrapText="1"/>
    </xf>
    <xf numFmtId="38" fontId="33" fillId="0" borderId="7" xfId="2" applyFont="1" applyBorder="1" applyAlignment="1" applyProtection="1">
      <alignment horizontal="center" vertical="center" wrapText="1"/>
    </xf>
    <xf numFmtId="38" fontId="6" fillId="0" borderId="7" xfId="2" applyFont="1" applyBorder="1" applyProtection="1">
      <alignment vertical="center"/>
    </xf>
    <xf numFmtId="0" fontId="3" fillId="0" borderId="7" xfId="0" applyFont="1" applyBorder="1" applyProtection="1">
      <alignment vertical="center"/>
    </xf>
    <xf numFmtId="38" fontId="1" fillId="0" borderId="5" xfId="2" applyFont="1" applyBorder="1" applyAlignment="1" applyProtection="1">
      <alignment horizontal="right" vertical="center"/>
    </xf>
    <xf numFmtId="38" fontId="1" fillId="2" borderId="5" xfId="2" applyFont="1" applyFill="1" applyBorder="1" applyAlignment="1" applyProtection="1">
      <alignment horizontal="right" vertical="center" wrapText="1"/>
      <protection locked="0"/>
    </xf>
    <xf numFmtId="38" fontId="1" fillId="2" borderId="4"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top" wrapText="1"/>
      <protection locked="0"/>
    </xf>
    <xf numFmtId="38" fontId="1" fillId="6" borderId="4" xfId="2" applyFont="1" applyFill="1" applyBorder="1" applyAlignment="1" applyProtection="1">
      <alignment horizontal="right" vertical="center"/>
    </xf>
    <xf numFmtId="38" fontId="1" fillId="6" borderId="5" xfId="2" applyFont="1" applyFill="1" applyBorder="1" applyAlignment="1" applyProtection="1">
      <alignment horizontal="right" vertical="top" wrapText="1"/>
    </xf>
    <xf numFmtId="38" fontId="1" fillId="2" borderId="4" xfId="2" applyFont="1" applyFill="1" applyBorder="1" applyAlignment="1" applyProtection="1">
      <alignment horizontal="right" vertical="top"/>
      <protection locked="0"/>
    </xf>
    <xf numFmtId="38" fontId="1" fillId="2" borderId="16"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center"/>
      <protection locked="0"/>
    </xf>
    <xf numFmtId="0" fontId="6" fillId="0" borderId="18" xfId="0" applyFont="1" applyBorder="1" applyAlignment="1" applyProtection="1">
      <alignment horizontal="left" vertical="center" wrapText="1"/>
    </xf>
    <xf numFmtId="0" fontId="34" fillId="0" borderId="0" xfId="0" applyFont="1" applyBorder="1" applyAlignment="1" applyProtection="1">
      <alignment vertical="top" wrapText="1"/>
    </xf>
    <xf numFmtId="0" fontId="21" fillId="0" borderId="0" xfId="0" applyFont="1" applyAlignment="1" applyProtection="1">
      <alignment horizontal="left" vertical="top" wrapText="1"/>
    </xf>
    <xf numFmtId="0" fontId="8" fillId="3" borderId="0" xfId="3" applyFont="1" applyFill="1" applyProtection="1">
      <alignment vertical="center"/>
    </xf>
    <xf numFmtId="0" fontId="12" fillId="0" borderId="0" xfId="3" applyProtection="1">
      <alignment vertical="center"/>
    </xf>
    <xf numFmtId="0" fontId="12" fillId="3" borderId="0" xfId="3" applyFont="1" applyFill="1" applyProtection="1">
      <alignment vertical="center"/>
    </xf>
    <xf numFmtId="0" fontId="6" fillId="3" borderId="0" xfId="0" applyFont="1" applyFill="1" applyBorder="1" applyAlignment="1" applyProtection="1">
      <alignment horizontal="right" vertical="center"/>
    </xf>
    <xf numFmtId="0" fontId="35" fillId="0" borderId="0" xfId="0" applyFont="1" applyProtection="1">
      <alignment vertical="center"/>
    </xf>
    <xf numFmtId="0" fontId="22" fillId="3" borderId="1" xfId="0" applyFont="1" applyFill="1" applyBorder="1" applyProtection="1">
      <alignment vertical="center"/>
    </xf>
    <xf numFmtId="0" fontId="8" fillId="0" borderId="0" xfId="3" applyFont="1" applyProtection="1">
      <alignment vertical="center"/>
    </xf>
    <xf numFmtId="0" fontId="7" fillId="0" borderId="0" xfId="3" applyFont="1" applyProtection="1">
      <alignment vertical="center"/>
    </xf>
    <xf numFmtId="0" fontId="13" fillId="0" borderId="0" xfId="3" applyFont="1" applyProtection="1">
      <alignment vertical="center"/>
    </xf>
    <xf numFmtId="176" fontId="9" fillId="0" borderId="0" xfId="3" applyNumberFormat="1" applyFont="1" applyProtection="1">
      <alignment vertical="center"/>
    </xf>
    <xf numFmtId="176" fontId="27" fillId="0" borderId="0" xfId="3" applyNumberFormat="1" applyFont="1" applyProtection="1">
      <alignment vertical="center"/>
    </xf>
    <xf numFmtId="176" fontId="8" fillId="0" borderId="0" xfId="3" applyNumberFormat="1" applyFont="1" applyProtection="1">
      <alignment vertical="center"/>
    </xf>
    <xf numFmtId="0" fontId="12" fillId="0" borderId="0" xfId="3" applyBorder="1" applyAlignment="1" applyProtection="1">
      <alignment vertical="center" wrapText="1"/>
    </xf>
    <xf numFmtId="0" fontId="8" fillId="0" borderId="0" xfId="3" applyFont="1" applyFill="1" applyBorder="1" applyAlignment="1" applyProtection="1">
      <alignment horizontal="left" vertical="center" indent="1"/>
    </xf>
    <xf numFmtId="0" fontId="12" fillId="0" borderId="0" xfId="3" applyBorder="1" applyProtection="1">
      <alignment vertical="center"/>
    </xf>
    <xf numFmtId="0" fontId="8" fillId="0" borderId="0" xfId="3" applyFont="1" applyBorder="1" applyProtection="1">
      <alignment vertical="center"/>
    </xf>
    <xf numFmtId="0" fontId="6" fillId="0" borderId="0" xfId="3" applyFont="1" applyBorder="1" applyProtection="1">
      <alignment vertical="center"/>
    </xf>
    <xf numFmtId="176" fontId="9" fillId="0" borderId="0" xfId="3" applyNumberFormat="1" applyFont="1" applyBorder="1" applyProtection="1">
      <alignment vertical="center"/>
    </xf>
    <xf numFmtId="176" fontId="8" fillId="0" borderId="0" xfId="3" applyNumberFormat="1" applyFont="1" applyBorder="1" applyProtection="1">
      <alignment vertical="center"/>
    </xf>
    <xf numFmtId="0" fontId="8" fillId="0" borderId="0" xfId="3" applyFont="1" applyFill="1" applyBorder="1" applyAlignment="1" applyProtection="1">
      <alignment horizontal="left" vertical="center"/>
    </xf>
    <xf numFmtId="0" fontId="3" fillId="0" borderId="0" xfId="3" applyFont="1" applyBorder="1" applyProtection="1">
      <alignment vertical="center"/>
    </xf>
    <xf numFmtId="0" fontId="8" fillId="0" borderId="0" xfId="3" applyFont="1" applyFill="1" applyBorder="1" applyAlignment="1" applyProtection="1">
      <alignment horizontal="left" vertical="center" wrapText="1"/>
    </xf>
    <xf numFmtId="0" fontId="12" fillId="0" borderId="0" xfId="3" applyBorder="1" applyAlignment="1" applyProtection="1">
      <alignment horizontal="left" vertical="center" wrapText="1" indent="1"/>
    </xf>
    <xf numFmtId="0" fontId="8" fillId="0" borderId="0" xfId="3" applyNumberFormat="1" applyFont="1" applyBorder="1" applyAlignment="1" applyProtection="1">
      <alignment horizontal="right" vertical="center"/>
    </xf>
    <xf numFmtId="0" fontId="9" fillId="0" borderId="8" xfId="3" applyNumberFormat="1" applyFont="1" applyBorder="1" applyAlignment="1" applyProtection="1">
      <alignment horizontal="center" vertical="center"/>
    </xf>
    <xf numFmtId="177" fontId="8" fillId="3" borderId="5" xfId="3" applyNumberFormat="1" applyFont="1" applyFill="1" applyBorder="1" applyAlignment="1" applyProtection="1">
      <alignment horizontal="right" vertical="center"/>
    </xf>
    <xf numFmtId="178" fontId="8" fillId="0" borderId="0" xfId="3" applyNumberFormat="1" applyFont="1" applyProtection="1">
      <alignment vertical="center"/>
    </xf>
    <xf numFmtId="49" fontId="8" fillId="0" borderId="0" xfId="3" applyNumberFormat="1" applyFont="1" applyAlignment="1" applyProtection="1">
      <alignment horizontal="left" vertical="center"/>
    </xf>
    <xf numFmtId="176" fontId="6" fillId="0" borderId="0" xfId="3" applyNumberFormat="1" applyFont="1" applyProtection="1">
      <alignment vertical="center"/>
    </xf>
    <xf numFmtId="0" fontId="9" fillId="0" borderId="0" xfId="3" applyFont="1" applyBorder="1" applyProtection="1">
      <alignment vertical="center"/>
    </xf>
    <xf numFmtId="0" fontId="12" fillId="0" borderId="0" xfId="3" applyBorder="1" applyAlignment="1" applyProtection="1">
      <alignment vertical="center"/>
    </xf>
    <xf numFmtId="0" fontId="8" fillId="3" borderId="5" xfId="3" applyFont="1" applyFill="1" applyBorder="1" applyAlignment="1" applyProtection="1">
      <alignment horizontal="center" vertical="center"/>
    </xf>
    <xf numFmtId="0" fontId="8" fillId="0" borderId="5" xfId="3" quotePrefix="1" applyFont="1" applyBorder="1" applyAlignment="1" applyProtection="1">
      <alignment horizontal="center" vertical="center"/>
    </xf>
    <xf numFmtId="56" fontId="8" fillId="0" borderId="5" xfId="3" quotePrefix="1" applyNumberFormat="1" applyFont="1" applyBorder="1" applyAlignment="1" applyProtection="1">
      <alignment horizontal="center" vertical="center"/>
    </xf>
    <xf numFmtId="0" fontId="8" fillId="0" borderId="0" xfId="3" applyFont="1" applyBorder="1" applyAlignment="1" applyProtection="1">
      <alignment vertical="center"/>
    </xf>
    <xf numFmtId="0" fontId="6" fillId="3" borderId="5" xfId="3" applyFont="1" applyFill="1" applyBorder="1" applyAlignment="1" applyProtection="1">
      <alignment horizontal="center" vertical="center" wrapText="1"/>
    </xf>
    <xf numFmtId="0" fontId="8" fillId="0" borderId="5" xfId="3" applyFont="1" applyBorder="1" applyProtection="1">
      <alignment vertical="center"/>
    </xf>
    <xf numFmtId="0" fontId="16" fillId="0" borderId="0" xfId="3" applyFont="1" applyProtection="1">
      <alignment vertical="center"/>
    </xf>
    <xf numFmtId="176" fontId="6" fillId="0" borderId="0" xfId="3" applyNumberFormat="1" applyFont="1" applyAlignment="1" applyProtection="1">
      <alignment horizontal="center" vertical="center"/>
    </xf>
    <xf numFmtId="179" fontId="9" fillId="0" borderId="8" xfId="3" applyNumberFormat="1" applyFont="1" applyBorder="1" applyAlignment="1" applyProtection="1">
      <alignment horizontal="right" vertical="center"/>
    </xf>
    <xf numFmtId="0" fontId="12" fillId="0" borderId="5" xfId="3" applyBorder="1" applyProtection="1">
      <alignment vertical="center"/>
    </xf>
    <xf numFmtId="179" fontId="9" fillId="3" borderId="5" xfId="3" applyNumberFormat="1" applyFont="1" applyFill="1" applyBorder="1" applyAlignment="1" applyProtection="1">
      <alignment horizontal="right" vertical="center" wrapText="1"/>
    </xf>
    <xf numFmtId="0" fontId="12" fillId="0" borderId="0" xfId="3" applyFont="1" applyProtection="1">
      <alignment vertical="center"/>
    </xf>
    <xf numFmtId="0" fontId="14" fillId="0" borderId="0" xfId="3" applyFont="1" applyProtection="1">
      <alignment vertical="center"/>
    </xf>
    <xf numFmtId="0" fontId="12" fillId="0" borderId="0" xfId="3" applyBorder="1" applyAlignment="1" applyProtection="1">
      <alignment horizontal="left" vertical="top" wrapText="1"/>
    </xf>
    <xf numFmtId="176" fontId="6" fillId="0" borderId="0" xfId="3" applyNumberFormat="1" applyFont="1" applyBorder="1" applyAlignment="1" applyProtection="1">
      <alignment horizontal="left" vertical="top" wrapText="1"/>
    </xf>
    <xf numFmtId="0" fontId="3" fillId="0" borderId="0" xfId="3" applyFont="1" applyAlignment="1" applyProtection="1">
      <alignment horizontal="left" vertical="top" wrapText="1"/>
    </xf>
    <xf numFmtId="0" fontId="16" fillId="0" borderId="0" xfId="3" applyFont="1" applyBorder="1" applyAlignment="1" applyProtection="1">
      <alignment horizontal="center" vertical="center"/>
    </xf>
    <xf numFmtId="0" fontId="12" fillId="0" borderId="0" xfId="3" applyAlignment="1" applyProtection="1">
      <alignment horizontal="left" vertical="top" wrapText="1"/>
    </xf>
    <xf numFmtId="0" fontId="12" fillId="0" borderId="0" xfId="3" applyBorder="1" applyAlignment="1" applyProtection="1">
      <alignment horizontal="center" vertical="center"/>
    </xf>
    <xf numFmtId="0" fontId="12" fillId="0" borderId="31" xfId="3" applyBorder="1" applyAlignment="1" applyProtection="1">
      <alignment horizontal="left" vertical="top" wrapText="1"/>
    </xf>
    <xf numFmtId="0" fontId="12" fillId="0" borderId="0" xfId="3"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vertical="center" wrapText="1"/>
    </xf>
    <xf numFmtId="178" fontId="13" fillId="0" borderId="0" xfId="3" applyNumberFormat="1" applyFont="1" applyProtection="1">
      <alignment vertical="center"/>
    </xf>
    <xf numFmtId="176" fontId="3" fillId="0" borderId="0" xfId="3" applyNumberFormat="1" applyFont="1" applyBorder="1" applyProtection="1">
      <alignment vertical="center"/>
    </xf>
    <xf numFmtId="0" fontId="3" fillId="0" borderId="0" xfId="3" applyNumberFormat="1" applyFont="1" applyBorder="1" applyAlignment="1" applyProtection="1">
      <alignment horizontal="right" vertical="center"/>
    </xf>
    <xf numFmtId="0" fontId="3" fillId="0" borderId="0" xfId="3" applyNumberFormat="1" applyFont="1" applyAlignment="1" applyProtection="1">
      <alignment horizontal="left" vertical="top" wrapText="1"/>
    </xf>
    <xf numFmtId="0" fontId="3" fillId="0" borderId="0" xfId="3" applyFont="1" applyAlignment="1" applyProtection="1">
      <alignment horizontal="left" vertical="center"/>
    </xf>
    <xf numFmtId="178" fontId="6" fillId="0" borderId="0" xfId="3" applyNumberFormat="1" applyFont="1" applyProtection="1">
      <alignment vertical="center"/>
    </xf>
    <xf numFmtId="0" fontId="12" fillId="0" borderId="0" xfId="3" applyFont="1" applyAlignment="1" applyProtection="1">
      <alignment horizontal="left" vertical="top" wrapText="1"/>
    </xf>
    <xf numFmtId="0" fontId="12" fillId="0" borderId="0" xfId="3" applyFont="1" applyAlignment="1" applyProtection="1"/>
    <xf numFmtId="0" fontId="12" fillId="0" borderId="0" xfId="3" applyAlignment="1" applyProtection="1">
      <alignment vertical="center" wrapText="1"/>
    </xf>
    <xf numFmtId="178" fontId="13" fillId="0" borderId="0" xfId="3" applyNumberFormat="1" applyFont="1" applyBorder="1" applyProtection="1">
      <alignment vertical="center"/>
    </xf>
    <xf numFmtId="0" fontId="13" fillId="0" borderId="0" xfId="3" applyFont="1" applyBorder="1" applyProtection="1">
      <alignment vertical="center"/>
    </xf>
    <xf numFmtId="0" fontId="36" fillId="0" borderId="0" xfId="3" applyFont="1" applyBorder="1" applyAlignment="1" applyProtection="1">
      <alignment horizontal="center" vertical="center" wrapText="1"/>
    </xf>
    <xf numFmtId="38" fontId="36" fillId="0" borderId="0" xfId="2" applyFont="1" applyBorder="1" applyAlignment="1" applyProtection="1">
      <alignment horizontal="center" vertical="center" wrapText="1"/>
    </xf>
    <xf numFmtId="38" fontId="36" fillId="0" borderId="7" xfId="2" applyFont="1" applyBorder="1" applyAlignment="1" applyProtection="1">
      <alignment horizontal="center" vertical="center" wrapText="1"/>
    </xf>
    <xf numFmtId="0" fontId="3" fillId="0" borderId="7" xfId="3" applyFont="1" applyBorder="1" applyProtection="1">
      <alignment vertical="center"/>
    </xf>
    <xf numFmtId="0" fontId="18"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protection locked="0"/>
    </xf>
    <xf numFmtId="0" fontId="8" fillId="0" borderId="5" xfId="3" applyFont="1" applyBorder="1" applyAlignment="1" applyProtection="1">
      <alignment horizontal="center" vertical="center"/>
    </xf>
    <xf numFmtId="0" fontId="22" fillId="0" borderId="5" xfId="3" applyFont="1" applyBorder="1" applyAlignment="1" applyProtection="1">
      <alignment horizontal="left" vertical="center" wrapText="1"/>
    </xf>
    <xf numFmtId="0" fontId="3" fillId="0" borderId="5" xfId="3" applyFont="1" applyBorder="1" applyAlignment="1" applyProtection="1">
      <alignment vertical="center"/>
    </xf>
    <xf numFmtId="0" fontId="6"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wrapText="1"/>
      <protection locked="0"/>
    </xf>
    <xf numFmtId="0" fontId="3" fillId="0" borderId="4" xfId="3" applyFont="1" applyBorder="1" applyAlignment="1" applyProtection="1">
      <alignment horizontal="left" vertical="top" wrapText="1"/>
    </xf>
    <xf numFmtId="0" fontId="6" fillId="0" borderId="18" xfId="3" applyFont="1" applyBorder="1" applyAlignment="1" applyProtection="1">
      <alignment horizontal="left" vertical="center" wrapText="1"/>
    </xf>
    <xf numFmtId="0" fontId="6" fillId="0" borderId="5" xfId="3" applyFont="1" applyBorder="1" applyAlignment="1" applyProtection="1">
      <alignment horizontal="left" vertical="center"/>
    </xf>
    <xf numFmtId="0" fontId="6" fillId="0" borderId="6" xfId="3" applyFont="1" applyBorder="1" applyAlignment="1" applyProtection="1">
      <alignment horizontal="left" vertical="top"/>
    </xf>
    <xf numFmtId="0" fontId="6" fillId="3" borderId="16" xfId="3" applyFont="1" applyFill="1" applyBorder="1" applyAlignment="1" applyProtection="1">
      <alignment horizontal="center" vertical="center"/>
    </xf>
    <xf numFmtId="0" fontId="6" fillId="3" borderId="5" xfId="3" applyFont="1" applyFill="1" applyBorder="1" applyAlignment="1" applyProtection="1">
      <alignment horizontal="center" vertical="center"/>
    </xf>
    <xf numFmtId="0" fontId="6" fillId="3" borderId="0" xfId="3" applyFont="1" applyFill="1" applyBorder="1" applyAlignment="1" applyProtection="1">
      <alignment horizontal="center" vertical="center" wrapText="1"/>
    </xf>
    <xf numFmtId="0" fontId="3" fillId="3" borderId="0" xfId="3" applyFont="1" applyFill="1" applyBorder="1" applyProtection="1">
      <alignment vertical="center"/>
    </xf>
    <xf numFmtId="0" fontId="6" fillId="3" borderId="0" xfId="3" applyFont="1" applyFill="1" applyBorder="1" applyAlignment="1" applyProtection="1">
      <alignment horizontal="left" vertical="top" wrapText="1"/>
    </xf>
    <xf numFmtId="0" fontId="3" fillId="3" borderId="0" xfId="3" applyFont="1" applyFill="1" applyBorder="1" applyAlignment="1" applyProtection="1">
      <alignment horizontal="left" vertical="top" wrapText="1"/>
    </xf>
    <xf numFmtId="0" fontId="3" fillId="3" borderId="0" xfId="3" applyFont="1" applyFill="1" applyBorder="1" applyAlignment="1" applyProtection="1">
      <alignment vertical="center"/>
    </xf>
    <xf numFmtId="0" fontId="20" fillId="0" borderId="5" xfId="3" applyFont="1" applyBorder="1" applyAlignment="1" applyProtection="1">
      <alignment horizontal="center" vertical="center"/>
    </xf>
    <xf numFmtId="0" fontId="6" fillId="4" borderId="5" xfId="3" applyFont="1" applyFill="1" applyBorder="1" applyAlignment="1" applyProtection="1">
      <alignment horizontal="left" vertical="center" wrapText="1"/>
      <protection locked="0"/>
    </xf>
    <xf numFmtId="0" fontId="3" fillId="4" borderId="5" xfId="3" applyFont="1" applyFill="1" applyBorder="1" applyAlignment="1" applyProtection="1">
      <alignment horizontal="left" vertical="center"/>
      <protection locked="0"/>
    </xf>
    <xf numFmtId="0" fontId="6" fillId="0" borderId="5" xfId="3" applyFont="1" applyBorder="1" applyAlignment="1" applyProtection="1">
      <alignment horizontal="left" vertical="top" wrapText="1"/>
    </xf>
    <xf numFmtId="0" fontId="3" fillId="0" borderId="2" xfId="3" applyFont="1" applyBorder="1" applyAlignment="1" applyProtection="1">
      <alignment horizontal="left" vertical="top" wrapText="1"/>
    </xf>
    <xf numFmtId="0" fontId="21" fillId="0" borderId="5" xfId="3" applyFont="1" applyBorder="1" applyAlignment="1" applyProtection="1">
      <alignment horizontal="left" vertical="top" wrapText="1"/>
    </xf>
    <xf numFmtId="0" fontId="6" fillId="3" borderId="16" xfId="3" applyFont="1" applyFill="1" applyBorder="1" applyProtection="1">
      <alignment vertical="center"/>
    </xf>
    <xf numFmtId="0" fontId="6" fillId="3" borderId="2" xfId="3" applyFont="1" applyFill="1" applyBorder="1" applyAlignment="1" applyProtection="1">
      <alignment horizontal="centerContinuous" vertical="center"/>
    </xf>
    <xf numFmtId="0" fontId="6" fillId="3" borderId="3" xfId="3" applyFont="1" applyFill="1" applyBorder="1" applyAlignment="1" applyProtection="1">
      <alignment horizontal="centerContinuous" vertical="center"/>
    </xf>
    <xf numFmtId="0" fontId="6" fillId="3" borderId="15" xfId="3" applyFont="1" applyFill="1" applyBorder="1" applyAlignment="1" applyProtection="1">
      <alignment horizontal="centerContinuous" vertical="center"/>
    </xf>
    <xf numFmtId="0" fontId="18" fillId="3" borderId="5" xfId="3" applyFont="1" applyFill="1" applyBorder="1" applyAlignment="1" applyProtection="1">
      <alignment horizontal="center" vertical="center"/>
    </xf>
    <xf numFmtId="0" fontId="21" fillId="0" borderId="5" xfId="3" applyFont="1" applyBorder="1" applyAlignment="1" applyProtection="1">
      <alignment horizontal="center" vertical="center" wrapText="1"/>
    </xf>
    <xf numFmtId="0" fontId="34" fillId="0" borderId="0" xfId="3" applyFont="1" applyBorder="1" applyAlignment="1" applyProtection="1">
      <alignment vertical="top" wrapText="1"/>
    </xf>
    <xf numFmtId="0" fontId="18" fillId="0" borderId="0" xfId="3" applyFont="1" applyAlignment="1" applyProtection="1">
      <alignment horizontal="left" vertical="center"/>
    </xf>
    <xf numFmtId="0" fontId="18" fillId="0" borderId="0" xfId="3" applyFont="1" applyAlignment="1" applyProtection="1">
      <alignment horizontal="left" vertical="center" indent="1"/>
    </xf>
    <xf numFmtId="0" fontId="12" fillId="0" borderId="0" xfId="3" applyAlignment="1" applyProtection="1">
      <alignment vertical="center"/>
    </xf>
    <xf numFmtId="0" fontId="20" fillId="0" borderId="0" xfId="3" applyFont="1" applyAlignment="1" applyProtection="1">
      <alignment vertical="center"/>
    </xf>
    <xf numFmtId="0" fontId="6" fillId="0" borderId="0" xfId="3" applyFont="1" applyBorder="1" applyAlignment="1" applyProtection="1">
      <alignment horizontal="left" vertical="center"/>
    </xf>
    <xf numFmtId="0" fontId="4" fillId="0" borderId="0" xfId="3" applyFont="1" applyProtection="1">
      <alignment vertical="center"/>
    </xf>
    <xf numFmtId="0" fontId="3" fillId="0" borderId="0" xfId="3" applyFont="1" applyBorder="1" applyAlignment="1" applyProtection="1">
      <alignment horizontal="left" vertical="center"/>
    </xf>
    <xf numFmtId="0" fontId="12" fillId="0" borderId="0" xfId="3" applyAlignment="1" applyProtection="1">
      <alignment horizontal="center" vertical="center"/>
    </xf>
    <xf numFmtId="0" fontId="6" fillId="0" borderId="0" xfId="3" applyFont="1" applyAlignment="1" applyProtection="1">
      <alignment horizontal="left" vertical="top" wrapText="1"/>
    </xf>
    <xf numFmtId="0" fontId="26" fillId="0" borderId="0" xfId="3" applyFont="1" applyProtection="1">
      <alignment vertical="center"/>
    </xf>
    <xf numFmtId="0" fontId="6" fillId="0" borderId="8" xfId="3" applyFont="1" applyBorder="1" applyAlignment="1" applyProtection="1">
      <alignment horizontal="center" vertical="center"/>
    </xf>
    <xf numFmtId="176" fontId="3" fillId="0" borderId="8" xfId="3" applyNumberFormat="1" applyFont="1" applyFill="1" applyBorder="1" applyAlignment="1" applyProtection="1">
      <alignment horizontal="center" vertical="center"/>
    </xf>
    <xf numFmtId="0" fontId="6" fillId="0" borderId="6" xfId="3" applyFont="1" applyBorder="1" applyAlignment="1" applyProtection="1">
      <alignment horizontal="center" vertical="center"/>
    </xf>
    <xf numFmtId="176" fontId="3" fillId="2" borderId="6" xfId="3" applyNumberFormat="1" applyFont="1" applyFill="1" applyBorder="1" applyAlignment="1" applyProtection="1">
      <alignment horizontal="center" vertical="center"/>
      <protection locked="0"/>
    </xf>
    <xf numFmtId="176" fontId="3" fillId="2" borderId="5" xfId="3" applyNumberFormat="1" applyFont="1" applyFill="1" applyBorder="1" applyAlignment="1" applyProtection="1">
      <alignment horizontal="center" vertical="center"/>
      <protection locked="0"/>
    </xf>
    <xf numFmtId="0" fontId="3" fillId="0" borderId="0" xfId="3" applyFont="1" applyBorder="1" applyAlignment="1" applyProtection="1">
      <alignment horizontal="left" vertical="top" wrapText="1"/>
    </xf>
    <xf numFmtId="180" fontId="8" fillId="3" borderId="0" xfId="3" applyNumberFormat="1" applyFont="1" applyFill="1" applyAlignment="1" applyProtection="1">
      <alignment horizontal="right" vertical="center"/>
    </xf>
    <xf numFmtId="0" fontId="12" fillId="0" borderId="0" xfId="3" applyAlignment="1" applyProtection="1">
      <alignment horizontal="left" vertical="top" wrapText="1" indent="1"/>
    </xf>
    <xf numFmtId="0" fontId="6" fillId="0" borderId="0" xfId="3" quotePrefix="1" applyFont="1" applyAlignment="1" applyProtection="1">
      <alignment horizontal="right" vertical="center"/>
    </xf>
    <xf numFmtId="0" fontId="8" fillId="3" borderId="0" xfId="3" applyFont="1" applyFill="1" applyAlignment="1" applyProtection="1">
      <alignment vertical="center" wrapText="1"/>
    </xf>
    <xf numFmtId="0" fontId="12" fillId="0" borderId="0" xfId="3" applyAlignment="1" applyProtection="1">
      <alignment horizontal="left" vertical="center" wrapText="1"/>
    </xf>
    <xf numFmtId="0" fontId="8" fillId="0" borderId="0" xfId="3" applyFont="1" applyAlignment="1" applyProtection="1">
      <alignment horizontal="left" vertical="center" wrapText="1"/>
    </xf>
    <xf numFmtId="0" fontId="17" fillId="0" borderId="0" xfId="3" applyFont="1" applyAlignment="1" applyProtection="1">
      <alignment horizontal="left" vertical="center" wrapText="1"/>
    </xf>
    <xf numFmtId="0" fontId="12" fillId="3" borderId="0" xfId="3" applyFont="1" applyFill="1" applyAlignment="1" applyProtection="1">
      <alignment vertical="center" wrapText="1"/>
    </xf>
    <xf numFmtId="0" fontId="3" fillId="0" borderId="0" xfId="3" quotePrefix="1" applyFont="1" applyAlignment="1" applyProtection="1">
      <alignment horizontal="right" vertical="center"/>
    </xf>
    <xf numFmtId="0" fontId="6" fillId="0" borderId="0" xfId="3" applyFont="1" applyBorder="1" applyAlignment="1" applyProtection="1">
      <alignment horizontal="center" vertical="center"/>
    </xf>
    <xf numFmtId="0" fontId="6" fillId="3" borderId="0" xfId="3" applyFont="1" applyFill="1" applyBorder="1" applyAlignment="1" applyProtection="1">
      <alignment horizontal="left" vertical="center"/>
    </xf>
    <xf numFmtId="0" fontId="3" fillId="3" borderId="0" xfId="3" applyFont="1" applyFill="1" applyBorder="1" applyAlignment="1" applyProtection="1">
      <alignment horizontal="left" vertical="center"/>
    </xf>
    <xf numFmtId="0" fontId="6" fillId="4" borderId="0" xfId="3" applyFont="1" applyFill="1" applyProtection="1">
      <alignment vertical="center"/>
    </xf>
    <xf numFmtId="0" fontId="6" fillId="0" borderId="0" xfId="3" applyFont="1" applyAlignment="1" applyProtection="1">
      <alignment horizontal="right" vertical="center"/>
    </xf>
    <xf numFmtId="0" fontId="11" fillId="0" borderId="0" xfId="3" applyFont="1" applyProtection="1">
      <alignment vertical="center"/>
    </xf>
    <xf numFmtId="0" fontId="14" fillId="0" borderId="0" xfId="3" applyFont="1" applyBorder="1" applyProtection="1">
      <alignment vertical="center"/>
    </xf>
    <xf numFmtId="0" fontId="12" fillId="3" borderId="0" xfId="3" applyFill="1" applyProtection="1">
      <alignment vertical="center"/>
    </xf>
    <xf numFmtId="0" fontId="12" fillId="2" borderId="0" xfId="3" applyFill="1" applyProtection="1">
      <alignment vertical="center"/>
    </xf>
    <xf numFmtId="0" fontId="3" fillId="0" borderId="0" xfId="3" applyFont="1" applyAlignment="1" applyProtection="1">
      <alignment horizontal="right" vertical="center"/>
    </xf>
    <xf numFmtId="0" fontId="10" fillId="0" borderId="0" xfId="3" applyFont="1" applyProtection="1">
      <alignment vertical="center"/>
    </xf>
    <xf numFmtId="0" fontId="23" fillId="0" borderId="0" xfId="3" applyFont="1" applyProtection="1">
      <alignment vertical="center"/>
    </xf>
    <xf numFmtId="0" fontId="3" fillId="3" borderId="1" xfId="3" applyFont="1" applyFill="1" applyBorder="1" applyProtection="1">
      <alignment vertical="center"/>
    </xf>
    <xf numFmtId="0" fontId="8" fillId="4" borderId="21" xfId="0" applyFont="1" applyFill="1" applyBorder="1" applyAlignment="1" applyProtection="1">
      <alignment horizontal="left" vertical="top"/>
      <protection locked="0"/>
    </xf>
    <xf numFmtId="0" fontId="0" fillId="4" borderId="22" xfId="0" applyFill="1" applyBorder="1" applyAlignment="1" applyProtection="1">
      <alignment horizontal="left" vertical="top"/>
      <protection locked="0"/>
    </xf>
    <xf numFmtId="0" fontId="0" fillId="4" borderId="23" xfId="0" applyFill="1" applyBorder="1" applyAlignment="1" applyProtection="1">
      <alignment horizontal="left" vertical="top"/>
      <protection locked="0"/>
    </xf>
    <xf numFmtId="0" fontId="0" fillId="4" borderId="24"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27" xfId="0" applyFill="1" applyBorder="1" applyAlignment="1" applyProtection="1">
      <alignment horizontal="left" vertical="top"/>
      <protection locked="0"/>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38" fontId="7" fillId="0" borderId="9" xfId="2" applyFont="1" applyBorder="1" applyAlignment="1" applyProtection="1">
      <alignment vertical="center"/>
    </xf>
    <xf numFmtId="38" fontId="7" fillId="0" borderId="11" xfId="2" applyFont="1" applyBorder="1" applyAlignment="1" applyProtection="1">
      <alignment vertical="center"/>
    </xf>
    <xf numFmtId="0" fontId="3" fillId="0" borderId="3" xfId="0" applyNumberFormat="1" applyFont="1" applyBorder="1" applyAlignment="1" applyProtection="1">
      <alignment vertical="center"/>
    </xf>
    <xf numFmtId="0" fontId="0" fillId="0" borderId="4" xfId="0" applyBorder="1" applyAlignment="1" applyProtection="1">
      <alignment vertical="center"/>
    </xf>
    <xf numFmtId="38" fontId="2" fillId="3" borderId="3" xfId="2" applyFont="1" applyFill="1" applyBorder="1" applyAlignment="1" applyProtection="1">
      <alignment horizontal="right" vertical="center"/>
    </xf>
    <xf numFmtId="38" fontId="2" fillId="0" borderId="2" xfId="2" applyFont="1" applyBorder="1" applyAlignment="1" applyProtection="1">
      <alignment horizontal="right" vertical="center"/>
    </xf>
    <xf numFmtId="38" fontId="2" fillId="0" borderId="4" xfId="2" applyFont="1" applyBorder="1" applyAlignment="1" applyProtection="1">
      <alignment horizontal="right" vertical="center"/>
    </xf>
    <xf numFmtId="0" fontId="9" fillId="0" borderId="0" xfId="0" applyFont="1" applyAlignment="1" applyProtection="1">
      <alignment vertical="center" wrapText="1"/>
    </xf>
    <xf numFmtId="0" fontId="0" fillId="0" borderId="0" xfId="0" applyAlignment="1" applyProtection="1">
      <alignment vertical="center"/>
    </xf>
    <xf numFmtId="0" fontId="8" fillId="0" borderId="3"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4" xfId="0" applyBorder="1" applyAlignment="1" applyProtection="1">
      <alignment horizontal="left" vertical="center" indent="1"/>
    </xf>
    <xf numFmtId="0" fontId="8" fillId="0" borderId="5" xfId="0" applyFont="1" applyFill="1" applyBorder="1" applyAlignment="1" applyProtection="1">
      <alignment horizontal="left" vertical="center" wrapText="1"/>
    </xf>
    <xf numFmtId="0" fontId="0" fillId="0" borderId="5" xfId="0" applyBorder="1" applyAlignment="1" applyProtection="1">
      <alignment vertical="center" wrapText="1"/>
    </xf>
    <xf numFmtId="0" fontId="3" fillId="0" borderId="0" xfId="0" applyFont="1" applyAlignment="1" applyProtection="1">
      <alignment horizontal="left" vertical="top" wrapText="1"/>
    </xf>
    <xf numFmtId="0" fontId="6" fillId="0" borderId="0" xfId="0" applyFont="1" applyAlignment="1" applyProtection="1">
      <alignment horizontal="left" vertical="top" wrapText="1"/>
    </xf>
    <xf numFmtId="0" fontId="9" fillId="0" borderId="5" xfId="0" applyFont="1" applyBorder="1" applyAlignment="1" applyProtection="1">
      <alignment vertical="center" wrapText="1"/>
    </xf>
    <xf numFmtId="0" fontId="0" fillId="0" borderId="3" xfId="0" applyBorder="1" applyAlignment="1" applyProtection="1">
      <alignment vertical="center" wrapText="1"/>
    </xf>
    <xf numFmtId="0" fontId="18" fillId="3" borderId="5" xfId="0" applyFont="1" applyFill="1" applyBorder="1" applyAlignment="1" applyProtection="1">
      <alignment horizontal="center" vertical="center"/>
    </xf>
    <xf numFmtId="0" fontId="0" fillId="3" borderId="5" xfId="0" applyFill="1" applyBorder="1" applyAlignment="1" applyProtection="1">
      <alignment vertical="center"/>
    </xf>
    <xf numFmtId="38" fontId="2" fillId="0" borderId="3" xfId="2" applyFont="1" applyFill="1" applyBorder="1" applyAlignment="1" applyProtection="1">
      <alignment horizontal="right" vertical="center"/>
    </xf>
    <xf numFmtId="0" fontId="18" fillId="3" borderId="6" xfId="0" applyFont="1" applyFill="1" applyBorder="1" applyAlignment="1" applyProtection="1">
      <alignment horizontal="center" vertical="center"/>
    </xf>
    <xf numFmtId="0" fontId="0" fillId="3" borderId="16" xfId="0" applyFill="1" applyBorder="1" applyAlignment="1" applyProtection="1">
      <alignment vertical="center"/>
    </xf>
    <xf numFmtId="0" fontId="6" fillId="3" borderId="14" xfId="0" applyFont="1"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8" xfId="0" applyFill="1" applyBorder="1" applyAlignment="1" applyProtection="1">
      <alignment horizontal="center" vertical="center"/>
    </xf>
    <xf numFmtId="0" fontId="18" fillId="3" borderId="5"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3" fillId="0" borderId="6"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7" xfId="0" applyBorder="1" applyAlignment="1" applyProtection="1">
      <alignment vertical="center"/>
    </xf>
    <xf numFmtId="0" fontId="0" fillId="0" borderId="15" xfId="0" applyBorder="1" applyAlignment="1" applyProtection="1">
      <alignment vertical="center"/>
    </xf>
    <xf numFmtId="0" fontId="6" fillId="0" borderId="20" xfId="0" applyFont="1" applyBorder="1" applyAlignment="1" applyProtection="1">
      <alignment horizontal="center" vertical="center" wrapText="1"/>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7" xfId="0" applyBorder="1" applyAlignment="1" applyProtection="1">
      <alignment vertical="center"/>
    </xf>
    <xf numFmtId="0" fontId="0" fillId="0" borderId="1" xfId="0" applyBorder="1" applyAlignment="1" applyProtection="1">
      <alignment vertical="center"/>
    </xf>
    <xf numFmtId="0" fontId="0" fillId="0" borderId="18" xfId="0" applyBorder="1" applyAlignment="1" applyProtection="1">
      <alignment vertical="center"/>
    </xf>
    <xf numFmtId="0" fontId="18" fillId="0" borderId="6" xfId="0" applyFont="1" applyBorder="1" applyAlignment="1" applyProtection="1">
      <alignment horizontal="center" vertical="center"/>
    </xf>
    <xf numFmtId="0" fontId="18" fillId="0" borderId="19" xfId="0" applyFont="1" applyBorder="1" applyAlignment="1" applyProtection="1">
      <alignment horizontal="center" vertical="center"/>
    </xf>
    <xf numFmtId="0" fontId="0" fillId="0" borderId="16" xfId="0" applyBorder="1" applyAlignment="1" applyProtection="1">
      <alignment horizontal="center" vertical="center"/>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6" fillId="3" borderId="15"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3" fillId="2"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8" fillId="0" borderId="5" xfId="0" applyFont="1" applyFill="1" applyBorder="1" applyAlignment="1" applyProtection="1">
      <alignment horizontal="left" vertical="center" wrapText="1" indent="1"/>
    </xf>
    <xf numFmtId="0" fontId="0" fillId="0" borderId="5" xfId="0" applyBorder="1" applyAlignment="1" applyProtection="1">
      <alignment horizontal="left" vertical="center" wrapText="1" indent="1"/>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 xfId="0" applyFont="1" applyBorder="1" applyAlignment="1" applyProtection="1">
      <alignment horizontal="left" vertical="center"/>
    </xf>
    <xf numFmtId="0" fontId="0" fillId="0" borderId="2" xfId="0" applyBorder="1" applyAlignment="1" applyProtection="1">
      <alignment vertical="center"/>
    </xf>
    <xf numFmtId="0" fontId="3" fillId="0" borderId="2" xfId="0" applyFont="1" applyBorder="1" applyAlignment="1" applyProtection="1">
      <alignment horizontal="left" vertical="top" wrapText="1"/>
    </xf>
    <xf numFmtId="0" fontId="0" fillId="0" borderId="4" xfId="0" applyBorder="1" applyAlignment="1" applyProtection="1">
      <alignment horizontal="left" vertical="top" wrapText="1"/>
    </xf>
    <xf numFmtId="0" fontId="6" fillId="0" borderId="6" xfId="0" applyFont="1" applyBorder="1" applyAlignment="1" applyProtection="1">
      <alignment horizontal="left" vertical="top"/>
    </xf>
    <xf numFmtId="0" fontId="0" fillId="0" borderId="16" xfId="0" applyBorder="1" applyAlignment="1" applyProtection="1">
      <alignment horizontal="left" vertical="top"/>
    </xf>
    <xf numFmtId="0" fontId="17" fillId="0" borderId="0" xfId="0" applyFont="1" applyAlignment="1" applyProtection="1">
      <alignment horizontal="left" vertical="top" wrapText="1" indent="1"/>
    </xf>
    <xf numFmtId="0" fontId="8" fillId="0" borderId="0" xfId="0" applyFont="1" applyAlignment="1" applyProtection="1">
      <alignment horizontal="left" vertical="top" wrapText="1" indent="1"/>
    </xf>
    <xf numFmtId="0" fontId="0" fillId="0" borderId="0" xfId="0" applyAlignment="1" applyProtection="1">
      <alignment horizontal="left" vertical="top" wrapText="1" indent="1"/>
    </xf>
    <xf numFmtId="57" fontId="6" fillId="2" borderId="1" xfId="0"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6" fillId="0" borderId="12" xfId="0" applyFont="1" applyBorder="1" applyAlignment="1" applyProtection="1">
      <alignment horizontal="center" vertical="center"/>
    </xf>
    <xf numFmtId="0" fontId="20"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 fillId="0" borderId="6" xfId="0" applyFont="1" applyBorder="1" applyAlignment="1" applyProtection="1">
      <alignment vertical="top"/>
    </xf>
    <xf numFmtId="0" fontId="0" fillId="0" borderId="19" xfId="0" applyBorder="1" applyAlignment="1" applyProtection="1">
      <alignment vertical="top"/>
    </xf>
    <xf numFmtId="0" fontId="0" fillId="0" borderId="16" xfId="0" applyBorder="1" applyAlignment="1" applyProtection="1">
      <alignment vertical="top"/>
    </xf>
    <xf numFmtId="0" fontId="3" fillId="0" borderId="6" xfId="0" applyFont="1" applyBorder="1" applyAlignment="1" applyProtection="1">
      <alignment horizontal="left" vertical="top" wrapText="1"/>
    </xf>
    <xf numFmtId="0" fontId="0" fillId="0" borderId="16" xfId="0" applyBorder="1" applyAlignment="1" applyProtection="1">
      <alignment horizontal="left" vertical="top" wrapText="1"/>
    </xf>
    <xf numFmtId="0" fontId="8" fillId="0" borderId="3" xfId="0" applyFont="1" applyBorder="1" applyAlignment="1" applyProtection="1">
      <alignment horizontal="left" vertical="center" wrapText="1"/>
    </xf>
    <xf numFmtId="0" fontId="0" fillId="0" borderId="2" xfId="0" applyBorder="1" applyAlignment="1" applyProtection="1">
      <alignment vertical="center" wrapText="1"/>
    </xf>
    <xf numFmtId="0" fontId="0" fillId="0" borderId="4" xfId="0" applyBorder="1" applyAlignment="1" applyProtection="1">
      <alignment vertical="center" wrapText="1"/>
    </xf>
    <xf numFmtId="0" fontId="8" fillId="0" borderId="0" xfId="0" applyFont="1" applyBorder="1" applyAlignment="1" applyProtection="1">
      <alignment vertical="center" wrapText="1"/>
    </xf>
    <xf numFmtId="0" fontId="0" fillId="0" borderId="0" xfId="0" applyAlignment="1">
      <alignment vertical="center"/>
    </xf>
    <xf numFmtId="0" fontId="0" fillId="0" borderId="1" xfId="0" applyBorder="1" applyAlignment="1" applyProtection="1">
      <alignment horizontal="left" vertical="center"/>
      <protection locked="0"/>
    </xf>
    <xf numFmtId="0" fontId="17" fillId="0" borderId="0" xfId="3" applyFont="1" applyAlignment="1" applyProtection="1">
      <alignment horizontal="left" vertical="center" wrapText="1"/>
    </xf>
    <xf numFmtId="0" fontId="8" fillId="0" borderId="0" xfId="3" applyFont="1" applyAlignment="1" applyProtection="1">
      <alignment horizontal="left" vertical="center" wrapText="1"/>
    </xf>
    <xf numFmtId="0" fontId="0" fillId="0" borderId="0" xfId="0" applyAlignment="1" applyProtection="1">
      <alignment horizontal="left" vertical="center" wrapText="1"/>
    </xf>
    <xf numFmtId="38" fontId="1" fillId="3" borderId="3" xfId="2" applyFont="1" applyFill="1" applyBorder="1" applyAlignment="1" applyProtection="1">
      <alignment horizontal="right" vertical="center"/>
    </xf>
    <xf numFmtId="38" fontId="1" fillId="0" borderId="2" xfId="2" applyFont="1" applyBorder="1" applyAlignment="1" applyProtection="1">
      <alignment horizontal="right" vertical="center"/>
    </xf>
    <xf numFmtId="38" fontId="1" fillId="0" borderId="4" xfId="2" applyFont="1" applyBorder="1" applyAlignment="1" applyProtection="1">
      <alignment horizontal="right" vertical="center"/>
    </xf>
    <xf numFmtId="38" fontId="1" fillId="0" borderId="3" xfId="2" applyFont="1" applyFill="1" applyBorder="1" applyAlignment="1" applyProtection="1">
      <alignment horizontal="right" vertical="center"/>
    </xf>
    <xf numFmtId="38" fontId="1" fillId="0" borderId="2" xfId="2" applyFont="1" applyFill="1" applyBorder="1" applyAlignment="1" applyProtection="1">
      <alignment horizontal="right" vertical="center"/>
    </xf>
    <xf numFmtId="38" fontId="1" fillId="0" borderId="4" xfId="2" applyFont="1" applyFill="1" applyBorder="1" applyAlignment="1" applyProtection="1">
      <alignment horizontal="right" vertical="center"/>
    </xf>
    <xf numFmtId="0" fontId="6" fillId="3" borderId="14" xfId="0" applyFont="1" applyFill="1" applyBorder="1" applyAlignment="1" applyProtection="1">
      <alignment vertical="center"/>
    </xf>
    <xf numFmtId="0" fontId="0" fillId="3" borderId="15" xfId="0" applyFill="1" applyBorder="1" applyAlignment="1" applyProtection="1">
      <alignment vertical="center"/>
    </xf>
    <xf numFmtId="0" fontId="0" fillId="3" borderId="17" xfId="0" applyFill="1" applyBorder="1" applyAlignment="1" applyProtection="1">
      <alignment vertical="center"/>
    </xf>
    <xf numFmtId="0" fontId="0" fillId="3" borderId="18" xfId="0" applyFill="1" applyBorder="1" applyAlignment="1" applyProtection="1">
      <alignment vertical="center"/>
    </xf>
    <xf numFmtId="0" fontId="3" fillId="0" borderId="0" xfId="0" applyNumberFormat="1" applyFont="1" applyAlignment="1" applyProtection="1">
      <alignment horizontal="left" vertical="top" wrapText="1"/>
    </xf>
    <xf numFmtId="0" fontId="0" fillId="0" borderId="25" xfId="0" applyBorder="1" applyAlignment="1" applyProtection="1">
      <alignment vertical="center" wrapText="1"/>
    </xf>
    <xf numFmtId="0" fontId="30" fillId="0" borderId="0" xfId="0" applyFont="1" applyAlignment="1" applyProtection="1">
      <alignment horizontal="left" vertical="top" wrapText="1"/>
    </xf>
    <xf numFmtId="0" fontId="16" fillId="0" borderId="29" xfId="0" applyFont="1" applyBorder="1" applyAlignment="1" applyProtection="1">
      <alignment horizontal="center" vertical="center"/>
    </xf>
    <xf numFmtId="0" fontId="16" fillId="0" borderId="28" xfId="0" applyFont="1" applyBorder="1" applyAlignment="1" applyProtection="1">
      <alignment horizontal="center" vertical="center"/>
    </xf>
    <xf numFmtId="176" fontId="6" fillId="0" borderId="9" xfId="0" applyNumberFormat="1"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6" fillId="0" borderId="5" xfId="0" applyFont="1" applyFill="1" applyBorder="1" applyAlignment="1" applyProtection="1">
      <alignment horizontal="left" vertical="center" wrapText="1" indent="1"/>
    </xf>
    <xf numFmtId="0" fontId="6" fillId="0" borderId="5" xfId="0" applyFont="1" applyBorder="1" applyAlignment="1" applyProtection="1">
      <alignment horizontal="left" vertical="center" wrapText="1" indent="1"/>
    </xf>
    <xf numFmtId="0" fontId="6" fillId="0" borderId="3" xfId="0" applyFont="1" applyFill="1" applyBorder="1" applyAlignment="1" applyProtection="1">
      <alignment horizontal="left" vertical="center" wrapText="1" indent="1"/>
    </xf>
    <xf numFmtId="0" fontId="6" fillId="0" borderId="2" xfId="0" applyFont="1" applyBorder="1" applyAlignment="1" applyProtection="1">
      <alignment horizontal="left" vertical="center" indent="1"/>
    </xf>
    <xf numFmtId="0" fontId="6" fillId="0" borderId="4" xfId="0" applyFont="1" applyBorder="1" applyAlignment="1" applyProtection="1">
      <alignment horizontal="left" vertical="center" indent="1"/>
    </xf>
    <xf numFmtId="0" fontId="9" fillId="0" borderId="9" xfId="0" applyNumberFormat="1" applyFont="1" applyBorder="1" applyAlignment="1" applyProtection="1">
      <alignment horizontal="center" vertical="center"/>
    </xf>
    <xf numFmtId="0" fontId="0" fillId="0" borderId="10" xfId="0" applyBorder="1" applyAlignment="1">
      <alignment vertical="center"/>
    </xf>
    <xf numFmtId="0" fontId="0" fillId="0" borderId="11" xfId="0" applyBorder="1" applyAlignment="1">
      <alignment vertical="center"/>
    </xf>
    <xf numFmtId="0" fontId="13" fillId="0" borderId="0" xfId="0" applyFont="1" applyAlignment="1" applyProtection="1">
      <alignment horizontal="left" vertical="top" wrapText="1"/>
    </xf>
    <xf numFmtId="0" fontId="0" fillId="0" borderId="0" xfId="0" applyBorder="1" applyAlignment="1" applyProtection="1">
      <alignment vertical="center" wrapText="1"/>
    </xf>
    <xf numFmtId="0" fontId="12" fillId="0" borderId="10" xfId="3" applyBorder="1" applyAlignment="1" applyProtection="1">
      <alignment vertical="center"/>
    </xf>
    <xf numFmtId="0" fontId="12" fillId="0" borderId="11" xfId="3" applyBorder="1" applyAlignment="1" applyProtection="1">
      <alignment vertical="center"/>
    </xf>
    <xf numFmtId="176" fontId="6" fillId="0" borderId="9" xfId="3" applyNumberFormat="1" applyFont="1" applyBorder="1" applyAlignment="1" applyProtection="1">
      <alignment horizontal="left" vertical="top" wrapText="1"/>
    </xf>
    <xf numFmtId="0" fontId="12" fillId="0" borderId="10" xfId="3" applyBorder="1" applyAlignment="1" applyProtection="1">
      <alignment horizontal="left" vertical="top" wrapText="1"/>
    </xf>
    <xf numFmtId="0" fontId="12" fillId="0" borderId="11" xfId="3" applyBorder="1" applyAlignment="1" applyProtection="1">
      <alignment horizontal="left" vertical="top" wrapText="1"/>
    </xf>
    <xf numFmtId="0" fontId="16" fillId="0" borderId="29" xfId="3" applyFont="1" applyBorder="1" applyAlignment="1" applyProtection="1">
      <alignment horizontal="center" vertical="center"/>
    </xf>
    <xf numFmtId="0" fontId="12" fillId="0" borderId="28" xfId="3" applyBorder="1" applyAlignment="1" applyProtection="1">
      <alignment horizontal="center" vertical="center"/>
    </xf>
    <xf numFmtId="0" fontId="8" fillId="0" borderId="30" xfId="3" applyFont="1" applyBorder="1" applyAlignment="1" applyProtection="1">
      <alignment vertical="center" wrapText="1"/>
    </xf>
    <xf numFmtId="0" fontId="12" fillId="0" borderId="30" xfId="3" applyBorder="1" applyAlignment="1" applyProtection="1">
      <alignment vertical="center"/>
    </xf>
    <xf numFmtId="0" fontId="3" fillId="0" borderId="0" xfId="3" applyFont="1" applyAlignment="1" applyProtection="1">
      <alignment horizontal="left" vertical="top" wrapText="1"/>
    </xf>
    <xf numFmtId="0" fontId="6" fillId="0" borderId="0" xfId="3" applyFont="1" applyAlignment="1" applyProtection="1">
      <alignment horizontal="left" vertical="top" wrapText="1"/>
    </xf>
    <xf numFmtId="0" fontId="12" fillId="0" borderId="0" xfId="3" applyAlignment="1" applyProtection="1">
      <alignment horizontal="left" vertical="top" wrapText="1"/>
    </xf>
    <xf numFmtId="0" fontId="12" fillId="0" borderId="0" xfId="3" applyAlignment="1" applyProtection="1">
      <alignment vertical="center" wrapText="1"/>
    </xf>
    <xf numFmtId="0" fontId="8" fillId="0" borderId="5" xfId="3" applyFont="1" applyFill="1" applyBorder="1" applyAlignment="1" applyProtection="1">
      <alignment horizontal="left" vertical="center" wrapText="1" indent="1"/>
    </xf>
    <xf numFmtId="0" fontId="12" fillId="0" borderId="5" xfId="3" applyBorder="1" applyAlignment="1" applyProtection="1">
      <alignment horizontal="left" vertical="center" wrapText="1" indent="1"/>
    </xf>
    <xf numFmtId="0" fontId="9" fillId="0" borderId="0" xfId="3" applyFont="1" applyAlignment="1" applyProtection="1">
      <alignment vertical="center" wrapText="1"/>
    </xf>
    <xf numFmtId="0" fontId="8" fillId="0" borderId="5" xfId="3" applyFont="1" applyFill="1" applyBorder="1" applyAlignment="1" applyProtection="1">
      <alignment horizontal="left" vertical="center" wrapText="1"/>
    </xf>
    <xf numFmtId="0" fontId="12" fillId="0" borderId="5" xfId="3" applyBorder="1" applyAlignment="1" applyProtection="1">
      <alignment vertical="center" wrapText="1"/>
    </xf>
    <xf numFmtId="0" fontId="12" fillId="0" borderId="0" xfId="3" applyAlignment="1" applyProtection="1">
      <alignment vertical="center"/>
    </xf>
    <xf numFmtId="0" fontId="12" fillId="0" borderId="0" xfId="3" applyAlignment="1">
      <alignment vertical="center"/>
    </xf>
    <xf numFmtId="0" fontId="8" fillId="0" borderId="3" xfId="3" applyFont="1" applyFill="1" applyBorder="1" applyAlignment="1" applyProtection="1">
      <alignment horizontal="left" vertical="center" wrapText="1" indent="1"/>
    </xf>
    <xf numFmtId="0" fontId="12" fillId="0" borderId="2" xfId="3" applyBorder="1" applyAlignment="1" applyProtection="1">
      <alignment horizontal="left" vertical="center" indent="1"/>
    </xf>
    <xf numFmtId="0" fontId="12" fillId="0" borderId="4" xfId="3" applyBorder="1" applyAlignment="1" applyProtection="1">
      <alignment horizontal="left" vertical="center" indent="1"/>
    </xf>
    <xf numFmtId="0" fontId="3" fillId="0" borderId="2" xfId="3" applyFont="1" applyBorder="1" applyAlignment="1" applyProtection="1">
      <alignment horizontal="left" vertical="top" wrapText="1"/>
    </xf>
    <xf numFmtId="0" fontId="12" fillId="0" borderId="4" xfId="3" applyBorder="1" applyAlignment="1" applyProtection="1">
      <alignment horizontal="left" vertical="top" wrapText="1"/>
    </xf>
    <xf numFmtId="0" fontId="3" fillId="0" borderId="3" xfId="3" applyNumberFormat="1" applyFont="1" applyBorder="1" applyAlignment="1" applyProtection="1">
      <alignment vertical="center"/>
    </xf>
    <xf numFmtId="0" fontId="12" fillId="0" borderId="4" xfId="3" applyBorder="1" applyAlignment="1" applyProtection="1">
      <alignment vertical="center"/>
    </xf>
    <xf numFmtId="0" fontId="6" fillId="0" borderId="6" xfId="3" applyFont="1" applyBorder="1" applyAlignment="1" applyProtection="1">
      <alignment horizontal="left" vertical="top"/>
    </xf>
    <xf numFmtId="0" fontId="12" fillId="0" borderId="16" xfId="3" applyBorder="1" applyAlignment="1" applyProtection="1">
      <alignment horizontal="left" vertical="top"/>
    </xf>
    <xf numFmtId="0" fontId="3" fillId="0" borderId="6" xfId="3" applyFont="1" applyBorder="1" applyAlignment="1" applyProtection="1">
      <alignment vertical="top"/>
    </xf>
    <xf numFmtId="0" fontId="12" fillId="0" borderId="19" xfId="3" applyBorder="1" applyAlignment="1" applyProtection="1">
      <alignment vertical="top"/>
    </xf>
    <xf numFmtId="0" fontId="12" fillId="0" borderId="16" xfId="3" applyBorder="1" applyAlignment="1" applyProtection="1">
      <alignment vertical="top"/>
    </xf>
    <xf numFmtId="0" fontId="3" fillId="0" borderId="6" xfId="3" applyFont="1" applyBorder="1" applyAlignment="1" applyProtection="1">
      <alignment horizontal="left" vertical="top" wrapText="1"/>
    </xf>
    <xf numFmtId="0" fontId="12" fillId="0" borderId="16" xfId="3" applyBorder="1" applyAlignment="1" applyProtection="1">
      <alignment horizontal="left" vertical="top" wrapText="1"/>
    </xf>
    <xf numFmtId="0" fontId="3" fillId="0" borderId="6" xfId="3" applyFont="1" applyBorder="1" applyAlignment="1" applyProtection="1">
      <alignment horizontal="center" vertical="center" wrapText="1"/>
    </xf>
    <xf numFmtId="0" fontId="6" fillId="0" borderId="19" xfId="3" applyFont="1" applyBorder="1" applyAlignment="1" applyProtection="1">
      <alignment horizontal="center" vertical="center"/>
    </xf>
    <xf numFmtId="0" fontId="6" fillId="0" borderId="16" xfId="3" applyFont="1" applyBorder="1" applyAlignment="1" applyProtection="1">
      <alignment horizontal="center" vertical="center"/>
    </xf>
    <xf numFmtId="0" fontId="6" fillId="3" borderId="3" xfId="3" applyFont="1" applyFill="1" applyBorder="1" applyAlignment="1" applyProtection="1">
      <alignment horizontal="center" vertical="center" wrapText="1"/>
    </xf>
    <xf numFmtId="0" fontId="6" fillId="3" borderId="2" xfId="3" applyFont="1" applyFill="1" applyBorder="1" applyAlignment="1" applyProtection="1">
      <alignment horizontal="center" vertical="center" wrapText="1"/>
    </xf>
    <xf numFmtId="0" fontId="6" fillId="3" borderId="4" xfId="3" applyFont="1" applyFill="1" applyBorder="1" applyAlignment="1" applyProtection="1">
      <alignment horizontal="center" vertical="center" wrapText="1"/>
    </xf>
    <xf numFmtId="0" fontId="3" fillId="0" borderId="0" xfId="3" applyFont="1" applyBorder="1" applyAlignment="1" applyProtection="1">
      <alignment horizontal="left" vertical="top" wrapText="1"/>
    </xf>
    <xf numFmtId="0" fontId="8" fillId="0" borderId="5" xfId="3" applyFont="1" applyBorder="1" applyAlignment="1" applyProtection="1">
      <alignment vertical="center" wrapText="1"/>
    </xf>
    <xf numFmtId="0" fontId="8" fillId="0" borderId="5" xfId="3" applyFont="1" applyBorder="1" applyAlignment="1" applyProtection="1">
      <alignment vertical="center"/>
    </xf>
    <xf numFmtId="0" fontId="3" fillId="0" borderId="0" xfId="3" applyNumberFormat="1" applyFont="1" applyAlignment="1" applyProtection="1">
      <alignment horizontal="left" vertical="top" wrapText="1"/>
    </xf>
    <xf numFmtId="0" fontId="12" fillId="0" borderId="25" xfId="3" applyBorder="1" applyAlignment="1" applyProtection="1">
      <alignment vertical="center" wrapText="1"/>
    </xf>
    <xf numFmtId="0" fontId="8" fillId="0" borderId="3" xfId="3" applyFont="1" applyBorder="1" applyAlignment="1" applyProtection="1">
      <alignment horizontal="left" vertical="center" wrapText="1"/>
    </xf>
    <xf numFmtId="0" fontId="12" fillId="0" borderId="2" xfId="3" applyBorder="1" applyAlignment="1" applyProtection="1">
      <alignment vertical="center" wrapText="1"/>
    </xf>
    <xf numFmtId="0" fontId="12" fillId="0" borderId="4" xfId="3" applyBorder="1" applyAlignment="1" applyProtection="1">
      <alignment vertical="center" wrapText="1"/>
    </xf>
    <xf numFmtId="0" fontId="9" fillId="0" borderId="5" xfId="3" applyFont="1" applyBorder="1" applyAlignment="1" applyProtection="1">
      <alignment vertical="center" wrapText="1"/>
    </xf>
    <xf numFmtId="0" fontId="12" fillId="0" borderId="3" xfId="3" applyBorder="1" applyAlignment="1" applyProtection="1">
      <alignment vertical="center" wrapText="1"/>
    </xf>
    <xf numFmtId="0" fontId="12" fillId="0" borderId="0" xfId="3" applyAlignment="1">
      <alignment vertical="center" wrapText="1"/>
    </xf>
    <xf numFmtId="0" fontId="9" fillId="0" borderId="9" xfId="3" applyNumberFormat="1" applyFont="1" applyBorder="1" applyAlignment="1" applyProtection="1">
      <alignment horizontal="center" vertical="center"/>
    </xf>
    <xf numFmtId="0" fontId="18" fillId="3" borderId="6" xfId="3" applyFont="1" applyFill="1" applyBorder="1" applyAlignment="1" applyProtection="1">
      <alignment horizontal="center" vertical="center"/>
    </xf>
    <xf numFmtId="0" fontId="12" fillId="3" borderId="16" xfId="3" applyFill="1" applyBorder="1" applyAlignment="1" applyProtection="1">
      <alignment vertical="center"/>
    </xf>
    <xf numFmtId="0" fontId="13" fillId="0" borderId="0" xfId="3" applyFont="1" applyAlignment="1" applyProtection="1">
      <alignment horizontal="left" vertical="top" wrapText="1"/>
    </xf>
    <xf numFmtId="0" fontId="12" fillId="0" borderId="0" xfId="3" applyBorder="1" applyAlignment="1" applyProtection="1">
      <alignment vertical="center" wrapText="1"/>
    </xf>
    <xf numFmtId="0" fontId="30" fillId="0" borderId="0" xfId="3" applyFont="1" applyAlignment="1" applyProtection="1">
      <alignment horizontal="left" vertical="top" wrapText="1"/>
    </xf>
    <xf numFmtId="0" fontId="6" fillId="0" borderId="3" xfId="3" applyFont="1" applyBorder="1" applyAlignment="1" applyProtection="1">
      <alignment horizontal="left" vertical="center"/>
    </xf>
    <xf numFmtId="0" fontId="6" fillId="0" borderId="2" xfId="3" applyFont="1" applyBorder="1" applyAlignment="1" applyProtection="1">
      <alignment horizontal="left" vertical="center"/>
    </xf>
    <xf numFmtId="0" fontId="12" fillId="0" borderId="2" xfId="3" applyBorder="1" applyAlignment="1" applyProtection="1">
      <alignment vertical="center"/>
    </xf>
    <xf numFmtId="0" fontId="18" fillId="3" borderId="5" xfId="3" applyFont="1" applyFill="1" applyBorder="1" applyAlignment="1" applyProtection="1">
      <alignment horizontal="center" vertical="center"/>
    </xf>
    <xf numFmtId="0" fontId="12" fillId="3" borderId="5" xfId="3" applyFill="1" applyBorder="1" applyAlignment="1" applyProtection="1">
      <alignment vertical="center"/>
    </xf>
    <xf numFmtId="0" fontId="20" fillId="0" borderId="5" xfId="3" applyFont="1" applyBorder="1" applyAlignment="1" applyProtection="1">
      <alignment horizontal="center" vertical="center" wrapText="1"/>
    </xf>
    <xf numFmtId="0" fontId="8" fillId="0" borderId="5" xfId="3" applyFont="1" applyBorder="1" applyAlignment="1" applyProtection="1">
      <alignment horizontal="center" vertical="center" wrapText="1"/>
    </xf>
    <xf numFmtId="0" fontId="18" fillId="3" borderId="5" xfId="3" applyFont="1" applyFill="1" applyBorder="1" applyAlignment="1" applyProtection="1">
      <alignment horizontal="center" vertical="center" wrapText="1"/>
    </xf>
    <xf numFmtId="0" fontId="12" fillId="3" borderId="5" xfId="3" applyFill="1" applyBorder="1" applyAlignment="1" applyProtection="1">
      <alignment horizontal="center" vertical="center" wrapText="1"/>
    </xf>
    <xf numFmtId="0" fontId="6" fillId="0" borderId="14" xfId="3" applyFont="1" applyBorder="1" applyAlignment="1" applyProtection="1">
      <alignment horizontal="center" vertical="center" wrapText="1"/>
    </xf>
    <xf numFmtId="0" fontId="12" fillId="0" borderId="7" xfId="3" applyBorder="1" applyAlignment="1" applyProtection="1">
      <alignment vertical="center"/>
    </xf>
    <xf numFmtId="0" fontId="12" fillId="0" borderId="15" xfId="3" applyBorder="1" applyAlignment="1" applyProtection="1">
      <alignment vertical="center"/>
    </xf>
    <xf numFmtId="0" fontId="6" fillId="0" borderId="20" xfId="3" applyFont="1" applyBorder="1" applyAlignment="1" applyProtection="1">
      <alignment horizontal="center" vertical="center" wrapText="1"/>
    </xf>
    <xf numFmtId="0" fontId="12" fillId="0" borderId="0" xfId="3" applyBorder="1" applyAlignment="1" applyProtection="1">
      <alignment vertical="center"/>
    </xf>
    <xf numFmtId="0" fontId="12" fillId="0" borderId="13" xfId="3" applyBorder="1" applyAlignment="1" applyProtection="1">
      <alignment vertical="center"/>
    </xf>
    <xf numFmtId="0" fontId="12" fillId="0" borderId="17" xfId="3" applyBorder="1" applyAlignment="1" applyProtection="1">
      <alignment vertical="center"/>
    </xf>
    <xf numFmtId="0" fontId="12" fillId="0" borderId="1" xfId="3" applyBorder="1" applyAlignment="1" applyProtection="1">
      <alignment vertical="center"/>
    </xf>
    <xf numFmtId="0" fontId="12" fillId="0" borderId="18" xfId="3" applyBorder="1" applyAlignment="1" applyProtection="1">
      <alignment vertical="center"/>
    </xf>
    <xf numFmtId="0" fontId="18" fillId="0" borderId="6" xfId="3" applyFont="1" applyBorder="1" applyAlignment="1" applyProtection="1">
      <alignment horizontal="center" vertical="center"/>
    </xf>
    <xf numFmtId="0" fontId="18" fillId="0" borderId="19" xfId="3" applyFont="1" applyBorder="1" applyAlignment="1" applyProtection="1">
      <alignment horizontal="center" vertical="center"/>
    </xf>
    <xf numFmtId="0" fontId="12" fillId="0" borderId="16" xfId="3" applyBorder="1" applyAlignment="1" applyProtection="1">
      <alignment horizontal="center" vertical="center"/>
    </xf>
    <xf numFmtId="0" fontId="20" fillId="0" borderId="6" xfId="3" applyFont="1" applyBorder="1" applyAlignment="1" applyProtection="1">
      <alignment horizontal="center" vertical="center" wrapText="1"/>
    </xf>
    <xf numFmtId="0" fontId="20" fillId="0" borderId="19" xfId="3" applyFont="1" applyBorder="1" applyAlignment="1" applyProtection="1">
      <alignment horizontal="center" vertical="center" wrapText="1"/>
    </xf>
    <xf numFmtId="0" fontId="12" fillId="0" borderId="16" xfId="3" applyBorder="1" applyAlignment="1" applyProtection="1">
      <alignment horizontal="center" vertical="center" wrapText="1"/>
    </xf>
    <xf numFmtId="0" fontId="6" fillId="3" borderId="14" xfId="3" applyFont="1" applyFill="1" applyBorder="1" applyAlignment="1" applyProtection="1">
      <alignment horizontal="center" vertical="center"/>
    </xf>
    <xf numFmtId="0" fontId="6" fillId="3" borderId="15" xfId="3" applyFont="1" applyFill="1" applyBorder="1" applyAlignment="1" applyProtection="1">
      <alignment horizontal="center" vertical="center"/>
    </xf>
    <xf numFmtId="0" fontId="6" fillId="3" borderId="3" xfId="3" applyFont="1" applyFill="1" applyBorder="1" applyAlignment="1" applyProtection="1">
      <alignment horizontal="center" vertical="center"/>
    </xf>
    <xf numFmtId="0" fontId="6" fillId="3" borderId="4" xfId="3" applyFont="1" applyFill="1" applyBorder="1" applyAlignment="1" applyProtection="1">
      <alignment horizontal="center" vertical="center"/>
    </xf>
    <xf numFmtId="0" fontId="6" fillId="3" borderId="14" xfId="3" applyFont="1" applyFill="1" applyBorder="1" applyAlignment="1" applyProtection="1">
      <alignment vertical="center"/>
    </xf>
    <xf numFmtId="0" fontId="12" fillId="3" borderId="15" xfId="3" applyFill="1" applyBorder="1" applyAlignment="1" applyProtection="1">
      <alignment vertical="center"/>
    </xf>
    <xf numFmtId="0" fontId="12" fillId="3" borderId="17" xfId="3" applyFill="1" applyBorder="1" applyAlignment="1" applyProtection="1">
      <alignment vertical="center"/>
    </xf>
    <xf numFmtId="0" fontId="12" fillId="3" borderId="18" xfId="3" applyFill="1" applyBorder="1" applyAlignment="1" applyProtection="1">
      <alignment vertical="center"/>
    </xf>
    <xf numFmtId="57" fontId="6" fillId="2" borderId="1" xfId="3" applyNumberFormat="1" applyFont="1" applyFill="1" applyBorder="1" applyAlignment="1" applyProtection="1">
      <alignment horizontal="left" vertical="center"/>
      <protection locked="0"/>
    </xf>
    <xf numFmtId="0" fontId="12" fillId="0" borderId="1" xfId="3" applyBorder="1" applyAlignment="1" applyProtection="1">
      <alignment horizontal="left" vertical="center"/>
      <protection locked="0"/>
    </xf>
    <xf numFmtId="0" fontId="9" fillId="2" borderId="9" xfId="3" applyFont="1" applyFill="1" applyBorder="1" applyAlignment="1" applyProtection="1">
      <alignment horizontal="center" vertical="center"/>
      <protection locked="0"/>
    </xf>
    <xf numFmtId="0" fontId="9" fillId="2" borderId="10" xfId="3" applyFont="1" applyFill="1" applyBorder="1" applyAlignment="1" applyProtection="1">
      <alignment horizontal="center" vertical="center"/>
      <protection locked="0"/>
    </xf>
    <xf numFmtId="0" fontId="12" fillId="0" borderId="10" xfId="3" applyBorder="1" applyAlignment="1" applyProtection="1">
      <alignment vertical="center"/>
      <protection locked="0"/>
    </xf>
    <xf numFmtId="0" fontId="12" fillId="0" borderId="11" xfId="3" applyBorder="1" applyAlignment="1" applyProtection="1">
      <alignment vertical="center"/>
      <protection locked="0"/>
    </xf>
    <xf numFmtId="0" fontId="6" fillId="0" borderId="12" xfId="3" applyFont="1" applyBorder="1" applyAlignment="1" applyProtection="1">
      <alignment horizontal="center" vertical="center"/>
    </xf>
    <xf numFmtId="0" fontId="9" fillId="2" borderId="9" xfId="3" applyFont="1" applyFill="1" applyBorder="1" applyAlignment="1" applyProtection="1">
      <alignment horizontal="center" vertical="center" wrapText="1"/>
      <protection locked="0"/>
    </xf>
    <xf numFmtId="0" fontId="9" fillId="2" borderId="10" xfId="3" applyFont="1" applyFill="1" applyBorder="1" applyAlignment="1" applyProtection="1">
      <alignment horizontal="center" vertical="center" wrapText="1"/>
      <protection locked="0"/>
    </xf>
    <xf numFmtId="0" fontId="12" fillId="0" borderId="10" xfId="3" applyBorder="1" applyAlignment="1" applyProtection="1">
      <alignment vertical="center" wrapText="1"/>
      <protection locked="0"/>
    </xf>
    <xf numFmtId="0" fontId="12" fillId="0" borderId="11" xfId="3" applyBorder="1" applyAlignment="1" applyProtection="1">
      <alignment vertical="center" wrapText="1"/>
      <protection locked="0"/>
    </xf>
    <xf numFmtId="0" fontId="3" fillId="0" borderId="3" xfId="3" applyFont="1" applyBorder="1" applyAlignment="1" applyProtection="1">
      <alignment horizontal="left" vertical="center"/>
    </xf>
    <xf numFmtId="0" fontId="3" fillId="0" borderId="2" xfId="3" applyFont="1" applyBorder="1" applyAlignment="1" applyProtection="1">
      <alignment horizontal="left" vertical="center"/>
    </xf>
    <xf numFmtId="0" fontId="3" fillId="2" borderId="1" xfId="3" applyFont="1" applyFill="1" applyBorder="1" applyAlignment="1" applyProtection="1">
      <alignment vertical="center"/>
      <protection locked="0"/>
    </xf>
    <xf numFmtId="0" fontId="12" fillId="0" borderId="1" xfId="3" applyBorder="1" applyAlignment="1" applyProtection="1">
      <alignment vertical="center"/>
      <protection locked="0"/>
    </xf>
    <xf numFmtId="9" fontId="9" fillId="3" borderId="8" xfId="0" applyNumberFormat="1" applyFont="1" applyFill="1" applyBorder="1" applyProtection="1">
      <alignment vertical="center"/>
      <protection locked="0"/>
    </xf>
  </cellXfs>
  <cellStyles count="4">
    <cellStyle name="桁区切り" xfId="1" builtinId="6"/>
    <cellStyle name="桁区切り 2" xfId="2"/>
    <cellStyle name="標準" xfId="0" builtinId="0"/>
    <cellStyle name="標準 2" xfId="3"/>
  </cellStyles>
  <dxfs count="33">
    <dxf>
      <fill>
        <patternFill>
          <bgColor theme="0" tint="-0.499984740745262"/>
        </patternFill>
      </fill>
    </dxf>
    <dxf>
      <fill>
        <patternFill>
          <bgColor theme="0" tint="-0.499984740745262"/>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9" tint="0.39994506668294322"/>
        </patternFill>
      </fill>
    </dxf>
    <dxf>
      <fill>
        <patternFill>
          <bgColor theme="0" tint="-0.499984740745262"/>
        </patternFill>
      </fill>
    </dxf>
    <dxf>
      <fill>
        <patternFill>
          <bgColor theme="9" tint="0.39994506668294322"/>
        </patternFill>
      </fill>
    </dxf>
    <dxf>
      <fill>
        <patternFill>
          <bgColor theme="9" tint="0.59996337778862885"/>
        </patternFill>
      </fill>
    </dxf>
  </dxfs>
  <tableStyles count="0" defaultTableStyle="TableStyleMedium2"/>
  <colors>
    <mruColors>
      <color rgb="FFFFCCFF"/>
      <color rgb="FFFF99FF"/>
      <color rgb="FFFF3300"/>
      <color rgb="FFFF6699"/>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242455</xdr:colOff>
      <xdr:row>65</xdr:row>
      <xdr:rowOff>1731</xdr:rowOff>
    </xdr:from>
    <xdr:to>
      <xdr:col>12</xdr:col>
      <xdr:colOff>123826</xdr:colOff>
      <xdr:row>72</xdr:row>
      <xdr:rowOff>17318</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242455" y="11145981"/>
          <a:ext cx="8110971"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69</xdr:row>
      <xdr:rowOff>1731</xdr:rowOff>
    </xdr:from>
    <xdr:to>
      <xdr:col>11</xdr:col>
      <xdr:colOff>25978</xdr:colOff>
      <xdr:row>76</xdr:row>
      <xdr:rowOff>17318</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242455" y="11831781"/>
          <a:ext cx="7327323"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57"/>
  <sheetViews>
    <sheetView showZeros="0" tabSelected="1" view="pageBreakPreview" zoomScaleNormal="100" zoomScaleSheetLayoutView="100" workbookViewId="0">
      <selection activeCell="E17" sqref="E17:E18"/>
    </sheetView>
  </sheetViews>
  <sheetFormatPr defaultColWidth="9" defaultRowHeight="13.5" x14ac:dyDescent="0.15"/>
  <cols>
    <col min="1" max="1" width="4.125" style="1" customWidth="1"/>
    <col min="2" max="2" width="6.75" style="1" customWidth="1"/>
    <col min="3" max="3" width="19.5" style="1" customWidth="1"/>
    <col min="4" max="4" width="14.625" style="1" customWidth="1"/>
    <col min="5" max="6" width="12.75" style="1" customWidth="1"/>
    <col min="7" max="9" width="4.25" style="1" customWidth="1"/>
    <col min="10" max="10" width="14.5" style="2" customWidth="1"/>
    <col min="11" max="11" width="5" style="2" customWidth="1"/>
    <col min="12" max="12" width="6.875" style="2" customWidth="1"/>
    <col min="13" max="13" width="4.375" style="2" customWidth="1"/>
    <col min="14" max="14" width="4" style="3" hidden="1" customWidth="1"/>
    <col min="15" max="15" width="11.125" style="3" hidden="1" customWidth="1"/>
    <col min="16" max="16" width="9" style="3" hidden="1" customWidth="1"/>
    <col min="17" max="17" width="9" style="3" customWidth="1"/>
    <col min="18" max="16384" width="9" style="3"/>
  </cols>
  <sheetData>
    <row r="1" spans="1:16" x14ac:dyDescent="0.15">
      <c r="A1" s="1" t="s">
        <v>11</v>
      </c>
      <c r="H1" s="93" t="s">
        <v>25</v>
      </c>
      <c r="I1" s="93"/>
      <c r="J1" s="402"/>
      <c r="K1" s="403"/>
      <c r="O1" s="6" t="s">
        <v>168</v>
      </c>
    </row>
    <row r="2" spans="1:16" ht="9.75" customHeight="1" x14ac:dyDescent="0.15">
      <c r="G2" s="4"/>
      <c r="H2" s="4"/>
      <c r="I2" s="4"/>
    </row>
    <row r="3" spans="1:16" x14ac:dyDescent="0.15">
      <c r="B3" s="90" t="s">
        <v>265</v>
      </c>
      <c r="C3" s="5"/>
      <c r="D3" s="6"/>
      <c r="E3" s="6"/>
      <c r="F3" s="6"/>
      <c r="G3" s="6"/>
      <c r="H3" s="6"/>
      <c r="I3" s="6"/>
      <c r="J3" s="1"/>
      <c r="K3" s="1"/>
      <c r="L3" s="1"/>
      <c r="M3" s="1"/>
    </row>
    <row r="4" spans="1:16" x14ac:dyDescent="0.15">
      <c r="A4" s="3"/>
      <c r="B4" s="4" t="s">
        <v>64</v>
      </c>
      <c r="C4" s="94"/>
      <c r="D4" s="95"/>
      <c r="E4" s="95"/>
      <c r="F4" s="95"/>
      <c r="K4" s="3"/>
      <c r="L4" s="3"/>
      <c r="M4" s="3"/>
    </row>
    <row r="5" spans="1:16" ht="14.25" x14ac:dyDescent="0.15">
      <c r="B5" s="7"/>
      <c r="C5" s="7"/>
      <c r="J5" s="44" t="s">
        <v>31</v>
      </c>
      <c r="K5" s="42"/>
      <c r="L5" s="41"/>
      <c r="M5" s="41"/>
    </row>
    <row r="6" spans="1:16" ht="14.25" x14ac:dyDescent="0.15">
      <c r="A6" s="45" t="s">
        <v>63</v>
      </c>
      <c r="B6" s="7"/>
      <c r="C6" s="7"/>
      <c r="J6" s="91" t="s">
        <v>119</v>
      </c>
      <c r="K6" s="92"/>
    </row>
    <row r="7" spans="1:16" x14ac:dyDescent="0.15">
      <c r="A7" s="3"/>
      <c r="B7" s="96" t="s">
        <v>30</v>
      </c>
      <c r="C7" s="386"/>
      <c r="D7" s="387"/>
      <c r="E7" s="387"/>
      <c r="F7" s="387"/>
      <c r="G7" s="97"/>
      <c r="H7" s="97"/>
      <c r="I7" s="97"/>
      <c r="J7" s="97"/>
      <c r="K7" s="3"/>
      <c r="L7" s="3"/>
      <c r="M7" s="3"/>
    </row>
    <row r="8" spans="1:16" ht="13.5" customHeight="1" x14ac:dyDescent="0.15">
      <c r="A8" s="3"/>
      <c r="B8" s="98" t="s">
        <v>65</v>
      </c>
      <c r="C8" s="386"/>
      <c r="D8" s="387"/>
      <c r="E8" s="387"/>
      <c r="F8" s="387"/>
      <c r="G8" s="3"/>
      <c r="H8" s="3"/>
      <c r="I8" s="3"/>
      <c r="J8" s="3"/>
    </row>
    <row r="9" spans="1:16" x14ac:dyDescent="0.15">
      <c r="A9" s="8"/>
      <c r="B9" s="4"/>
      <c r="C9" s="4"/>
    </row>
    <row r="10" spans="1:16" ht="14.25" thickBot="1" x14ac:dyDescent="0.2">
      <c r="A10" s="8"/>
      <c r="B10" s="29" t="s">
        <v>26</v>
      </c>
      <c r="C10" s="4"/>
      <c r="D10" s="2"/>
      <c r="E10" s="2"/>
      <c r="F10" s="2"/>
      <c r="G10" s="408" t="s">
        <v>29</v>
      </c>
      <c r="H10" s="408"/>
      <c r="I10" s="408"/>
      <c r="J10" s="408"/>
      <c r="K10" s="408"/>
      <c r="L10" s="408"/>
      <c r="M10" s="16"/>
      <c r="N10" s="3">
        <v>1</v>
      </c>
      <c r="O10" s="139" t="s">
        <v>27</v>
      </c>
    </row>
    <row r="11" spans="1:16" ht="24.75" customHeight="1" thickBot="1" x14ac:dyDescent="0.2">
      <c r="A11" s="3"/>
      <c r="B11" s="399" t="s">
        <v>127</v>
      </c>
      <c r="C11" s="399"/>
      <c r="D11" s="400"/>
      <c r="E11" s="400"/>
      <c r="F11" s="43" t="s">
        <v>32</v>
      </c>
      <c r="G11" s="404"/>
      <c r="H11" s="405"/>
      <c r="I11" s="405"/>
      <c r="J11" s="406"/>
      <c r="K11" s="406"/>
      <c r="L11" s="407"/>
      <c r="M11" s="99"/>
      <c r="N11" s="3">
        <v>2</v>
      </c>
      <c r="O11" s="139" t="s">
        <v>28</v>
      </c>
      <c r="P11" s="40"/>
    </row>
    <row r="12" spans="1:16" ht="9" customHeight="1" x14ac:dyDescent="0.15">
      <c r="A12" s="3"/>
      <c r="B12" s="401"/>
      <c r="C12" s="401"/>
      <c r="D12" s="401"/>
      <c r="E12" s="401"/>
      <c r="F12" s="43"/>
      <c r="G12" s="3"/>
      <c r="H12" s="3"/>
      <c r="I12" s="3"/>
      <c r="J12" s="3"/>
      <c r="K12" s="99"/>
      <c r="L12" s="99"/>
      <c r="M12" s="99"/>
      <c r="N12" s="3">
        <v>3</v>
      </c>
      <c r="O12" s="2" t="s">
        <v>61</v>
      </c>
      <c r="P12" s="40"/>
    </row>
    <row r="13" spans="1:16" x14ac:dyDescent="0.15">
      <c r="A13" s="9" t="s">
        <v>62</v>
      </c>
      <c r="B13" s="9"/>
      <c r="C13" s="9"/>
      <c r="O13" s="127" t="s">
        <v>121</v>
      </c>
    </row>
    <row r="14" spans="1:16" x14ac:dyDescent="0.15">
      <c r="A14" s="8"/>
      <c r="B14" s="94" t="s">
        <v>35</v>
      </c>
      <c r="D14" s="2"/>
      <c r="E14" s="2"/>
      <c r="O14" s="56">
        <f>IF(G11="都道府県、指定都市",1,IF(G11="指定都市以外の市町村、特別区",2,IF(G11="非営利法人等",3,0)))</f>
        <v>0</v>
      </c>
    </row>
    <row r="15" spans="1:16" ht="39" customHeight="1" x14ac:dyDescent="0.15">
      <c r="A15" s="8"/>
      <c r="B15" s="330" t="s">
        <v>34</v>
      </c>
      <c r="C15" s="330"/>
      <c r="D15" s="331"/>
      <c r="E15" s="331"/>
      <c r="F15" s="331"/>
      <c r="G15" s="331"/>
      <c r="H15" s="331"/>
      <c r="I15" s="331"/>
      <c r="J15" s="332"/>
      <c r="K15" s="332"/>
      <c r="L15" s="100"/>
      <c r="M15" s="100"/>
    </row>
    <row r="16" spans="1:16" ht="12.75" customHeight="1" x14ac:dyDescent="0.15">
      <c r="A16" s="8"/>
      <c r="B16" s="77"/>
      <c r="C16" s="77"/>
      <c r="D16" s="78"/>
      <c r="E16" s="43" t="s">
        <v>12</v>
      </c>
      <c r="F16" s="78"/>
      <c r="G16" s="78"/>
      <c r="H16" s="78"/>
      <c r="I16" s="78"/>
      <c r="J16" s="100"/>
      <c r="K16" s="100"/>
      <c r="L16" s="100"/>
      <c r="M16" s="100"/>
    </row>
    <row r="17" spans="1:15" ht="13.5" customHeight="1" x14ac:dyDescent="0.15">
      <c r="A17" s="8"/>
      <c r="B17" s="390" t="s">
        <v>0</v>
      </c>
      <c r="C17" s="391"/>
      <c r="D17" s="336"/>
      <c r="E17" s="36"/>
      <c r="F17" s="11" t="s">
        <v>1</v>
      </c>
      <c r="G17" s="1" t="s">
        <v>2</v>
      </c>
      <c r="H17" s="137"/>
    </row>
    <row r="18" spans="1:15" ht="13.5" customHeight="1" thickBot="1" x14ac:dyDescent="0.2">
      <c r="A18" s="8"/>
      <c r="B18" s="390" t="s">
        <v>3</v>
      </c>
      <c r="C18" s="391"/>
      <c r="D18" s="336"/>
      <c r="E18" s="37"/>
      <c r="F18" s="12" t="s">
        <v>1</v>
      </c>
      <c r="G18" s="1" t="s">
        <v>4</v>
      </c>
      <c r="H18" s="137" t="str">
        <f>IF(AND(E18&gt;=1,E18&lt;10),"出力10kW未満は、太陽光以外との組合せの場合のみ可","")</f>
        <v/>
      </c>
    </row>
    <row r="19" spans="1:15" ht="15.75" customHeight="1" thickBot="1" x14ac:dyDescent="0.2">
      <c r="A19" s="8"/>
      <c r="B19" s="392" t="s">
        <v>166</v>
      </c>
      <c r="C19" s="393"/>
      <c r="D19" s="394"/>
      <c r="E19" s="38">
        <f>IF(AND(ISBLANK(E17),ISBLANK(E18)),0,ROUNDDOWN(MIN(E17:E18),0))</f>
        <v>0</v>
      </c>
      <c r="F19" s="13" t="s">
        <v>1</v>
      </c>
      <c r="G19" s="2" t="s">
        <v>5</v>
      </c>
      <c r="H19" s="137" t="str">
        <f>IF(AND(E19&gt;=1,E19&lt;10),"出力10kW未満は、太陽光以外との組合せの場合のみ可","")</f>
        <v/>
      </c>
      <c r="I19" s="2"/>
    </row>
    <row r="20" spans="1:15" ht="12.75" customHeight="1" x14ac:dyDescent="0.15">
      <c r="A20" s="8"/>
      <c r="B20" s="78"/>
      <c r="C20" s="78"/>
      <c r="E20" s="10"/>
      <c r="F20" s="80"/>
      <c r="O20" s="39"/>
    </row>
    <row r="21" spans="1:15" x14ac:dyDescent="0.15">
      <c r="A21" s="9" t="s">
        <v>13</v>
      </c>
      <c r="B21" s="9"/>
      <c r="C21" s="9"/>
      <c r="D21" s="15"/>
      <c r="E21" s="10" t="s">
        <v>6</v>
      </c>
      <c r="F21" s="17"/>
    </row>
    <row r="22" spans="1:15" ht="13.5" customHeight="1" x14ac:dyDescent="0.15">
      <c r="A22" s="8"/>
      <c r="B22" s="348" t="s">
        <v>16</v>
      </c>
      <c r="C22" s="348"/>
      <c r="D22" s="331"/>
      <c r="E22" s="331"/>
      <c r="F22" s="331"/>
      <c r="G22" s="331"/>
      <c r="H22" s="78"/>
      <c r="I22" s="78"/>
    </row>
    <row r="23" spans="1:15" x14ac:dyDescent="0.15">
      <c r="A23" s="8"/>
      <c r="B23" s="1" t="s">
        <v>14</v>
      </c>
      <c r="D23" s="18"/>
      <c r="E23" s="17"/>
      <c r="F23" s="17"/>
      <c r="G23" s="2"/>
      <c r="H23" s="2"/>
      <c r="I23" s="2"/>
      <c r="N23" s="6"/>
    </row>
    <row r="24" spans="1:15" x14ac:dyDescent="0.15">
      <c r="A24" s="8"/>
      <c r="B24" s="1" t="s">
        <v>129</v>
      </c>
      <c r="D24" s="18"/>
      <c r="E24" s="17"/>
      <c r="F24" s="17"/>
      <c r="G24" s="2"/>
      <c r="H24" s="2"/>
      <c r="I24" s="2"/>
      <c r="N24" s="6"/>
    </row>
    <row r="25" spans="1:15" ht="6.75" customHeight="1" x14ac:dyDescent="0.15">
      <c r="A25" s="8"/>
      <c r="D25" s="18"/>
      <c r="E25" s="17"/>
      <c r="F25" s="17"/>
      <c r="G25" s="2"/>
      <c r="H25" s="2"/>
      <c r="I25" s="2"/>
      <c r="N25" s="6"/>
    </row>
    <row r="26" spans="1:15" ht="14.25" customHeight="1" x14ac:dyDescent="0.15">
      <c r="A26" s="3"/>
      <c r="B26" s="101" t="s">
        <v>113</v>
      </c>
      <c r="C26" s="102"/>
      <c r="D26" s="100"/>
      <c r="E26" s="100"/>
      <c r="F26" s="100"/>
      <c r="G26" s="100"/>
      <c r="H26" s="100"/>
      <c r="I26" s="100"/>
      <c r="J26" s="100"/>
    </row>
    <row r="27" spans="1:15" ht="14.25" customHeight="1" x14ac:dyDescent="0.15">
      <c r="A27" s="3"/>
      <c r="B27" s="103" t="s">
        <v>114</v>
      </c>
      <c r="C27" s="104" t="s">
        <v>133</v>
      </c>
      <c r="D27" s="100"/>
      <c r="E27" s="100"/>
      <c r="F27" s="100"/>
      <c r="G27" s="100"/>
      <c r="H27" s="100"/>
      <c r="I27" s="100"/>
      <c r="J27" s="100"/>
    </row>
    <row r="28" spans="1:15" ht="14.25" customHeight="1" x14ac:dyDescent="0.15">
      <c r="A28" s="3"/>
      <c r="B28" s="103"/>
      <c r="C28" s="104" t="s">
        <v>115</v>
      </c>
      <c r="D28" s="100"/>
      <c r="E28" s="100"/>
      <c r="F28" s="100"/>
      <c r="G28" s="100"/>
      <c r="H28" s="100"/>
      <c r="I28" s="100"/>
      <c r="J28" s="100"/>
    </row>
    <row r="29" spans="1:15" ht="3.75" customHeight="1" x14ac:dyDescent="0.15">
      <c r="A29" s="3"/>
      <c r="B29" s="103"/>
      <c r="C29" s="104"/>
      <c r="D29" s="100"/>
      <c r="E29" s="100"/>
      <c r="F29" s="100"/>
      <c r="G29" s="100"/>
      <c r="H29" s="100"/>
      <c r="I29" s="100"/>
      <c r="J29" s="100"/>
    </row>
    <row r="30" spans="1:15" ht="18.75" customHeight="1" x14ac:dyDescent="0.15">
      <c r="A30" s="3"/>
      <c r="B30" s="131" t="s">
        <v>128</v>
      </c>
      <c r="C30" s="100"/>
      <c r="D30" s="100"/>
      <c r="E30" s="100"/>
      <c r="F30" s="100"/>
      <c r="G30" s="132" t="s">
        <v>110</v>
      </c>
      <c r="H30" s="132" t="s">
        <v>111</v>
      </c>
      <c r="I30" s="132" t="s">
        <v>112</v>
      </c>
      <c r="J30" s="100"/>
    </row>
    <row r="31" spans="1:15" ht="15" customHeight="1" x14ac:dyDescent="0.15">
      <c r="A31" s="3"/>
      <c r="B31" s="354" t="s">
        <v>66</v>
      </c>
      <c r="C31" s="356" t="s">
        <v>67</v>
      </c>
      <c r="D31" s="357"/>
      <c r="E31" s="360" t="s">
        <v>68</v>
      </c>
      <c r="F31" s="360" t="s">
        <v>69</v>
      </c>
      <c r="G31" s="105" t="s">
        <v>70</v>
      </c>
      <c r="H31" s="106" t="s">
        <v>71</v>
      </c>
      <c r="I31" s="107"/>
      <c r="J31" s="351" t="s">
        <v>72</v>
      </c>
      <c r="K31" s="409" t="s">
        <v>73</v>
      </c>
      <c r="L31" s="63"/>
    </row>
    <row r="32" spans="1:15" ht="14.25" customHeight="1" x14ac:dyDescent="0.15">
      <c r="A32" s="3"/>
      <c r="B32" s="355"/>
      <c r="C32" s="358"/>
      <c r="D32" s="359"/>
      <c r="E32" s="361"/>
      <c r="F32" s="361"/>
      <c r="G32" s="106" t="s">
        <v>74</v>
      </c>
      <c r="H32" s="108"/>
      <c r="I32" s="109"/>
      <c r="J32" s="352"/>
      <c r="K32" s="410"/>
      <c r="L32" s="63"/>
    </row>
    <row r="33" spans="1:12" ht="14.25" customHeight="1" x14ac:dyDescent="0.15">
      <c r="A33" s="3"/>
      <c r="B33" s="411" t="s">
        <v>75</v>
      </c>
      <c r="C33" s="395" t="s">
        <v>36</v>
      </c>
      <c r="D33" s="396"/>
      <c r="E33" s="88"/>
      <c r="F33" s="82"/>
      <c r="G33" s="110" t="s">
        <v>76</v>
      </c>
      <c r="H33" s="110"/>
      <c r="I33" s="110"/>
      <c r="J33" s="89"/>
      <c r="K33" s="111" t="s">
        <v>77</v>
      </c>
      <c r="L33" s="63"/>
    </row>
    <row r="34" spans="1:12" ht="14.25" customHeight="1" x14ac:dyDescent="0.15">
      <c r="A34" s="3"/>
      <c r="B34" s="412"/>
      <c r="C34" s="395" t="s">
        <v>78</v>
      </c>
      <c r="D34" s="396"/>
      <c r="E34" s="88"/>
      <c r="F34" s="82"/>
      <c r="G34" s="110" t="s">
        <v>76</v>
      </c>
      <c r="H34" s="110"/>
      <c r="I34" s="110"/>
      <c r="J34" s="89"/>
      <c r="K34" s="111" t="s">
        <v>79</v>
      </c>
      <c r="L34" s="63"/>
    </row>
    <row r="35" spans="1:12" ht="37.5" customHeight="1" x14ac:dyDescent="0.15">
      <c r="A35" s="3"/>
      <c r="B35" s="412"/>
      <c r="C35" s="79" t="s">
        <v>80</v>
      </c>
      <c r="D35" s="112" t="s">
        <v>124</v>
      </c>
      <c r="E35" s="88"/>
      <c r="F35" s="82"/>
      <c r="G35" s="110" t="s">
        <v>76</v>
      </c>
      <c r="H35" s="110"/>
      <c r="I35" s="110"/>
      <c r="J35" s="89"/>
      <c r="K35" s="111" t="s">
        <v>81</v>
      </c>
      <c r="L35" s="63"/>
    </row>
    <row r="36" spans="1:12" ht="24.75" customHeight="1" x14ac:dyDescent="0.15">
      <c r="A36" s="3"/>
      <c r="B36" s="412"/>
      <c r="C36" s="79" t="s">
        <v>126</v>
      </c>
      <c r="D36" s="112" t="s">
        <v>125</v>
      </c>
      <c r="E36" s="88"/>
      <c r="F36" s="82"/>
      <c r="G36" s="110"/>
      <c r="H36" s="110" t="s">
        <v>76</v>
      </c>
      <c r="I36" s="110"/>
      <c r="J36" s="89"/>
      <c r="K36" s="111" t="s">
        <v>82</v>
      </c>
      <c r="L36" s="63"/>
    </row>
    <row r="37" spans="1:12" ht="14.25" customHeight="1" x14ac:dyDescent="0.15">
      <c r="A37" s="3"/>
      <c r="B37" s="412"/>
      <c r="C37" s="79" t="s">
        <v>37</v>
      </c>
      <c r="D37" s="113"/>
      <c r="E37" s="88"/>
      <c r="F37" s="82"/>
      <c r="G37" s="110" t="s">
        <v>76</v>
      </c>
      <c r="H37" s="110"/>
      <c r="I37" s="110"/>
      <c r="J37" s="89"/>
      <c r="K37" s="111" t="s">
        <v>83</v>
      </c>
      <c r="L37" s="63"/>
    </row>
    <row r="38" spans="1:12" ht="13.5" customHeight="1" x14ac:dyDescent="0.15">
      <c r="A38" s="3"/>
      <c r="B38" s="412"/>
      <c r="C38" s="414" t="s">
        <v>38</v>
      </c>
      <c r="D38" s="113" t="s">
        <v>84</v>
      </c>
      <c r="E38" s="88"/>
      <c r="F38" s="82"/>
      <c r="G38" s="110" t="s">
        <v>76</v>
      </c>
      <c r="H38" s="110"/>
      <c r="I38" s="110"/>
      <c r="J38" s="89"/>
      <c r="K38" s="111" t="s">
        <v>85</v>
      </c>
      <c r="L38" s="63"/>
    </row>
    <row r="39" spans="1:12" ht="13.5" customHeight="1" x14ac:dyDescent="0.15">
      <c r="A39" s="3"/>
      <c r="B39" s="412"/>
      <c r="C39" s="415"/>
      <c r="D39" s="113" t="s">
        <v>86</v>
      </c>
      <c r="E39" s="88"/>
      <c r="F39" s="82"/>
      <c r="G39" s="110"/>
      <c r="H39" s="110" t="s">
        <v>76</v>
      </c>
      <c r="I39" s="110"/>
      <c r="J39" s="89"/>
      <c r="K39" s="111" t="s">
        <v>87</v>
      </c>
      <c r="L39" s="63"/>
    </row>
    <row r="40" spans="1:12" ht="14.25" customHeight="1" x14ac:dyDescent="0.15">
      <c r="A40" s="3"/>
      <c r="B40" s="412"/>
      <c r="C40" s="79" t="s">
        <v>39</v>
      </c>
      <c r="D40" s="113"/>
      <c r="E40" s="88"/>
      <c r="F40" s="82"/>
      <c r="G40" s="110"/>
      <c r="H40" s="110" t="s">
        <v>76</v>
      </c>
      <c r="I40" s="110"/>
      <c r="J40" s="89"/>
      <c r="K40" s="111" t="s">
        <v>88</v>
      </c>
      <c r="L40" s="63"/>
    </row>
    <row r="41" spans="1:12" ht="14.25" customHeight="1" x14ac:dyDescent="0.15">
      <c r="A41" s="3"/>
      <c r="B41" s="412"/>
      <c r="C41" s="135" t="s">
        <v>134</v>
      </c>
      <c r="D41" s="112" t="s">
        <v>135</v>
      </c>
      <c r="E41" s="88"/>
      <c r="F41" s="82"/>
      <c r="G41" s="110" t="s">
        <v>136</v>
      </c>
      <c r="H41" s="110"/>
      <c r="I41" s="110"/>
      <c r="J41" s="89"/>
      <c r="K41" s="111" t="s">
        <v>90</v>
      </c>
      <c r="L41" s="63"/>
    </row>
    <row r="42" spans="1:12" ht="14.25" customHeight="1" x14ac:dyDescent="0.15">
      <c r="A42" s="3"/>
      <c r="B42" s="412"/>
      <c r="C42" s="135" t="s">
        <v>134</v>
      </c>
      <c r="D42" s="112" t="s">
        <v>137</v>
      </c>
      <c r="E42" s="88"/>
      <c r="F42" s="82"/>
      <c r="G42" s="110"/>
      <c r="H42" s="110" t="s">
        <v>136</v>
      </c>
      <c r="I42" s="110"/>
      <c r="J42" s="89"/>
      <c r="K42" s="111" t="s">
        <v>139</v>
      </c>
      <c r="L42" s="63"/>
    </row>
    <row r="43" spans="1:12" ht="14.25" customHeight="1" x14ac:dyDescent="0.15">
      <c r="A43" s="3"/>
      <c r="B43" s="412"/>
      <c r="C43" s="135" t="s">
        <v>134</v>
      </c>
      <c r="D43" s="112" t="s">
        <v>138</v>
      </c>
      <c r="E43" s="88"/>
      <c r="F43" s="82"/>
      <c r="G43" s="110"/>
      <c r="H43" s="110"/>
      <c r="I43" s="110" t="s">
        <v>136</v>
      </c>
      <c r="J43" s="89"/>
      <c r="K43" s="111" t="s">
        <v>140</v>
      </c>
      <c r="L43" s="63"/>
    </row>
    <row r="44" spans="1:12" ht="14.25" customHeight="1" x14ac:dyDescent="0.15">
      <c r="A44" s="3"/>
      <c r="B44" s="413"/>
      <c r="C44" s="79" t="s">
        <v>89</v>
      </c>
      <c r="D44" s="113"/>
      <c r="E44" s="88"/>
      <c r="F44" s="82"/>
      <c r="G44" s="110"/>
      <c r="H44" s="110"/>
      <c r="I44" s="110" t="s">
        <v>76</v>
      </c>
      <c r="J44" s="89"/>
      <c r="K44" s="111" t="s">
        <v>141</v>
      </c>
      <c r="L44" s="63"/>
    </row>
    <row r="45" spans="1:12" ht="6.75" customHeight="1" x14ac:dyDescent="0.15">
      <c r="A45" s="3"/>
      <c r="B45" s="69"/>
      <c r="C45" s="70"/>
      <c r="D45" s="114"/>
      <c r="E45" s="96"/>
      <c r="F45" s="71"/>
      <c r="G45" s="115"/>
      <c r="H45" s="115"/>
      <c r="I45" s="115"/>
      <c r="J45" s="72"/>
      <c r="L45" s="63"/>
    </row>
    <row r="46" spans="1:12" ht="13.5" customHeight="1" x14ac:dyDescent="0.15">
      <c r="A46" s="3"/>
      <c r="B46" s="362" t="s">
        <v>7</v>
      </c>
      <c r="C46" s="362" t="s">
        <v>8</v>
      </c>
      <c r="D46" s="365" t="s">
        <v>91</v>
      </c>
      <c r="E46" s="366"/>
      <c r="F46" s="367"/>
      <c r="G46" s="368" t="s">
        <v>92</v>
      </c>
      <c r="H46" s="369"/>
      <c r="I46" s="370"/>
      <c r="J46" s="377" t="s">
        <v>72</v>
      </c>
      <c r="K46" s="380" t="s">
        <v>93</v>
      </c>
      <c r="L46" s="63"/>
    </row>
    <row r="47" spans="1:12" x14ac:dyDescent="0.15">
      <c r="A47" s="3"/>
      <c r="B47" s="363"/>
      <c r="C47" s="363"/>
      <c r="D47" s="116" t="s">
        <v>94</v>
      </c>
      <c r="E47" s="116" t="s">
        <v>95</v>
      </c>
      <c r="F47" s="116" t="s">
        <v>96</v>
      </c>
      <c r="G47" s="371"/>
      <c r="H47" s="372"/>
      <c r="I47" s="373"/>
      <c r="J47" s="378"/>
      <c r="K47" s="381"/>
      <c r="L47" s="63"/>
    </row>
    <row r="48" spans="1:12" x14ac:dyDescent="0.15">
      <c r="A48" s="3"/>
      <c r="B48" s="363"/>
      <c r="C48" s="363"/>
      <c r="D48" s="117" t="s">
        <v>97</v>
      </c>
      <c r="E48" s="356" t="s">
        <v>98</v>
      </c>
      <c r="F48" s="383"/>
      <c r="G48" s="371"/>
      <c r="H48" s="372"/>
      <c r="I48" s="373"/>
      <c r="J48" s="378"/>
      <c r="K48" s="381"/>
      <c r="L48" s="63"/>
    </row>
    <row r="49" spans="1:15" ht="13.5" customHeight="1" x14ac:dyDescent="0.15">
      <c r="A49" s="3"/>
      <c r="B49" s="364"/>
      <c r="C49" s="364"/>
      <c r="D49" s="384" t="s">
        <v>130</v>
      </c>
      <c r="E49" s="385"/>
      <c r="F49" s="118"/>
      <c r="G49" s="374"/>
      <c r="H49" s="375"/>
      <c r="I49" s="376"/>
      <c r="J49" s="379"/>
      <c r="K49" s="382"/>
      <c r="L49" s="63"/>
    </row>
    <row r="50" spans="1:15" ht="14.25" customHeight="1" x14ac:dyDescent="0.15">
      <c r="A50" s="3"/>
      <c r="B50" s="136" t="s">
        <v>108</v>
      </c>
      <c r="C50" s="119" t="s">
        <v>142</v>
      </c>
      <c r="D50" s="120">
        <f>SUM(F33:F35,F37:F38,F41)</f>
        <v>0</v>
      </c>
      <c r="E50" s="120">
        <f>SUM(F36,F39,F40,F42)</f>
        <v>0</v>
      </c>
      <c r="F50" s="120">
        <f>SUM(F43:F44)</f>
        <v>0</v>
      </c>
      <c r="G50" s="353">
        <f t="shared" ref="G50:G51" si="0">SUM(D50:F50)</f>
        <v>0</v>
      </c>
      <c r="H50" s="338"/>
      <c r="I50" s="339"/>
      <c r="J50" s="133"/>
      <c r="K50" s="11" t="s">
        <v>143</v>
      </c>
      <c r="L50" s="63"/>
    </row>
    <row r="51" spans="1:15" ht="29.25" customHeight="1" x14ac:dyDescent="0.15">
      <c r="A51" s="3"/>
      <c r="B51" s="397" t="s">
        <v>99</v>
      </c>
      <c r="C51" s="129" t="s">
        <v>122</v>
      </c>
      <c r="D51" s="83"/>
      <c r="E51" s="74"/>
      <c r="F51" s="84"/>
      <c r="G51" s="337">
        <f t="shared" si="0"/>
        <v>0</v>
      </c>
      <c r="H51" s="338"/>
      <c r="I51" s="339"/>
      <c r="J51" s="133"/>
      <c r="K51" s="11" t="s">
        <v>144</v>
      </c>
      <c r="L51" s="63"/>
    </row>
    <row r="52" spans="1:15" ht="35.25" customHeight="1" x14ac:dyDescent="0.15">
      <c r="A52" s="3"/>
      <c r="B52" s="398"/>
      <c r="C52" s="73" t="s">
        <v>123</v>
      </c>
      <c r="D52" s="86"/>
      <c r="E52" s="74"/>
      <c r="F52" s="86"/>
      <c r="G52" s="337">
        <f>SUM(D52:F52)</f>
        <v>0</v>
      </c>
      <c r="H52" s="338"/>
      <c r="I52" s="339"/>
      <c r="J52" s="133"/>
      <c r="K52" s="11" t="s">
        <v>145</v>
      </c>
      <c r="L52" s="63"/>
    </row>
    <row r="53" spans="1:15" ht="14.25" customHeight="1" x14ac:dyDescent="0.15">
      <c r="A53" s="3"/>
      <c r="B53" s="335" t="s">
        <v>100</v>
      </c>
      <c r="C53" s="336"/>
      <c r="D53" s="85"/>
      <c r="E53" s="87"/>
      <c r="F53" s="86"/>
      <c r="G53" s="337">
        <f t="shared" ref="G53:G60" si="1">SUM(D53:F53)</f>
        <v>0</v>
      </c>
      <c r="H53" s="338"/>
      <c r="I53" s="339"/>
      <c r="J53" s="133"/>
      <c r="K53" s="11" t="s">
        <v>146</v>
      </c>
      <c r="L53" s="63"/>
    </row>
    <row r="54" spans="1:15" ht="14.25" customHeight="1" x14ac:dyDescent="0.15">
      <c r="A54" s="3"/>
      <c r="B54" s="335" t="s">
        <v>101</v>
      </c>
      <c r="C54" s="336"/>
      <c r="D54" s="85"/>
      <c r="E54" s="87"/>
      <c r="F54" s="86"/>
      <c r="G54" s="337">
        <f t="shared" si="1"/>
        <v>0</v>
      </c>
      <c r="H54" s="338"/>
      <c r="I54" s="339"/>
      <c r="J54" s="133"/>
      <c r="K54" s="11" t="s">
        <v>147</v>
      </c>
      <c r="L54" s="63"/>
    </row>
    <row r="55" spans="1:15" ht="14.25" customHeight="1" x14ac:dyDescent="0.15">
      <c r="A55" s="3"/>
      <c r="B55" s="335" t="s">
        <v>102</v>
      </c>
      <c r="C55" s="336"/>
      <c r="D55" s="85"/>
      <c r="E55" s="87"/>
      <c r="F55" s="86"/>
      <c r="G55" s="337">
        <f t="shared" si="1"/>
        <v>0</v>
      </c>
      <c r="H55" s="338"/>
      <c r="I55" s="339"/>
      <c r="J55" s="133"/>
      <c r="K55" s="11" t="s">
        <v>148</v>
      </c>
      <c r="L55" s="63"/>
    </row>
    <row r="56" spans="1:15" ht="14.25" customHeight="1" x14ac:dyDescent="0.15">
      <c r="A56" s="3"/>
      <c r="B56" s="335" t="s">
        <v>103</v>
      </c>
      <c r="C56" s="336"/>
      <c r="D56" s="85"/>
      <c r="E56" s="87"/>
      <c r="F56" s="86"/>
      <c r="G56" s="337">
        <f t="shared" si="1"/>
        <v>0</v>
      </c>
      <c r="H56" s="338"/>
      <c r="I56" s="339"/>
      <c r="J56" s="133"/>
      <c r="K56" s="11" t="s">
        <v>149</v>
      </c>
      <c r="L56" s="63"/>
    </row>
    <row r="57" spans="1:15" ht="14.25" customHeight="1" x14ac:dyDescent="0.15">
      <c r="A57" s="46"/>
      <c r="B57" s="335" t="s">
        <v>104</v>
      </c>
      <c r="C57" s="336"/>
      <c r="D57" s="85"/>
      <c r="E57" s="74"/>
      <c r="F57" s="86"/>
      <c r="G57" s="337">
        <f t="shared" si="1"/>
        <v>0</v>
      </c>
      <c r="H57" s="338"/>
      <c r="I57" s="339"/>
      <c r="J57" s="134"/>
      <c r="K57" s="11" t="s">
        <v>150</v>
      </c>
      <c r="L57" s="63"/>
    </row>
    <row r="58" spans="1:15" ht="14.25" customHeight="1" x14ac:dyDescent="0.15">
      <c r="A58" s="19"/>
      <c r="B58" s="335" t="s">
        <v>105</v>
      </c>
      <c r="C58" s="336"/>
      <c r="D58" s="121"/>
      <c r="E58" s="122"/>
      <c r="F58" s="85"/>
      <c r="G58" s="337">
        <f t="shared" si="1"/>
        <v>0</v>
      </c>
      <c r="H58" s="338"/>
      <c r="I58" s="339"/>
      <c r="J58" s="134"/>
      <c r="K58" s="123" t="s">
        <v>151</v>
      </c>
      <c r="L58" s="63"/>
    </row>
    <row r="59" spans="1:15" ht="18" customHeight="1" x14ac:dyDescent="0.15">
      <c r="A59" s="19"/>
      <c r="B59" s="62" t="s">
        <v>109</v>
      </c>
      <c r="C59" s="130" t="s">
        <v>106</v>
      </c>
      <c r="D59" s="121"/>
      <c r="E59" s="122"/>
      <c r="F59" s="85"/>
      <c r="G59" s="337">
        <f t="shared" si="1"/>
        <v>0</v>
      </c>
      <c r="H59" s="338"/>
      <c r="I59" s="339"/>
      <c r="J59" s="134"/>
      <c r="K59" s="123" t="s">
        <v>152</v>
      </c>
      <c r="L59" s="63"/>
      <c r="O59" s="61" t="s">
        <v>118</v>
      </c>
    </row>
    <row r="60" spans="1:15" ht="14.25" customHeight="1" x14ac:dyDescent="0.15">
      <c r="A60" s="19"/>
      <c r="B60" s="335" t="s">
        <v>89</v>
      </c>
      <c r="C60" s="336"/>
      <c r="D60" s="85"/>
      <c r="E60" s="74"/>
      <c r="F60" s="86"/>
      <c r="G60" s="337">
        <f t="shared" si="1"/>
        <v>0</v>
      </c>
      <c r="H60" s="338"/>
      <c r="I60" s="339"/>
      <c r="J60" s="134"/>
      <c r="K60" s="123" t="s">
        <v>153</v>
      </c>
      <c r="L60" s="63"/>
    </row>
    <row r="61" spans="1:15" ht="14.25" customHeight="1" x14ac:dyDescent="0.15">
      <c r="A61" s="19"/>
      <c r="B61" s="335" t="s">
        <v>107</v>
      </c>
      <c r="C61" s="336"/>
      <c r="D61" s="120">
        <f>SUM(D50:D57,D60)</f>
        <v>0</v>
      </c>
      <c r="E61" s="120">
        <f>SUM(E50:E57,E60)</f>
        <v>0</v>
      </c>
      <c r="F61" s="120">
        <f>SUM(F50:F60)</f>
        <v>0</v>
      </c>
      <c r="G61" s="353">
        <f>SUM(D61:F61)</f>
        <v>0</v>
      </c>
      <c r="H61" s="338"/>
      <c r="I61" s="339"/>
      <c r="J61" s="134"/>
      <c r="K61" s="110"/>
      <c r="L61" s="63"/>
      <c r="O61" s="56">
        <f>IF(O14*E19*I64&gt;0,1,0)</f>
        <v>0</v>
      </c>
    </row>
    <row r="62" spans="1:15" ht="9.75" customHeight="1" x14ac:dyDescent="0.15">
      <c r="A62" s="4"/>
      <c r="B62" s="64"/>
      <c r="C62" s="64"/>
      <c r="D62" s="65"/>
      <c r="E62" s="68"/>
      <c r="F62" s="66"/>
      <c r="G62" s="67"/>
      <c r="H62" s="67"/>
      <c r="I62" s="67"/>
      <c r="J62" s="63"/>
      <c r="K62" s="63"/>
      <c r="L62" s="63"/>
    </row>
    <row r="63" spans="1:15" ht="63" customHeight="1" thickBot="1" x14ac:dyDescent="0.2">
      <c r="A63" s="19"/>
      <c r="B63" s="330" t="s">
        <v>131</v>
      </c>
      <c r="C63" s="330"/>
      <c r="D63" s="331"/>
      <c r="E63" s="331"/>
      <c r="F63" s="331"/>
      <c r="G63" s="331"/>
      <c r="H63" s="331"/>
      <c r="I63" s="331"/>
      <c r="J63" s="332"/>
    </row>
    <row r="64" spans="1:15" ht="18" customHeight="1" thickBot="1" x14ac:dyDescent="0.2">
      <c r="A64" s="19"/>
      <c r="B64" s="20" t="s">
        <v>154</v>
      </c>
      <c r="C64" s="4"/>
      <c r="D64" s="4"/>
      <c r="E64" s="4"/>
      <c r="F64" s="3"/>
      <c r="G64" s="3"/>
      <c r="H64" s="124"/>
      <c r="I64" s="333">
        <f>SUM(D61:E61)</f>
        <v>0</v>
      </c>
      <c r="J64" s="334"/>
      <c r="K64" s="21" t="s">
        <v>116</v>
      </c>
      <c r="O64" s="3" t="s">
        <v>117</v>
      </c>
    </row>
    <row r="65" spans="1:15" ht="9.75" customHeight="1" x14ac:dyDescent="0.15">
      <c r="A65" s="4"/>
      <c r="B65" s="20"/>
      <c r="C65" s="20"/>
      <c r="D65" s="4"/>
      <c r="E65" s="75"/>
      <c r="F65" s="21"/>
      <c r="G65" s="76"/>
      <c r="H65" s="76"/>
      <c r="I65" s="76"/>
    </row>
    <row r="66" spans="1:15" ht="20.25" customHeight="1" x14ac:dyDescent="0.15">
      <c r="B66" s="128"/>
      <c r="C66" s="128"/>
      <c r="E66" s="23"/>
      <c r="F66" s="19"/>
      <c r="G66" s="19"/>
      <c r="H66" s="19"/>
      <c r="I66" s="19"/>
      <c r="J66" s="35"/>
      <c r="K66" s="35"/>
      <c r="L66" s="35"/>
      <c r="M66" s="35"/>
      <c r="O66" s="35"/>
    </row>
    <row r="67" spans="1:15" ht="26.25" customHeight="1" x14ac:dyDescent="0.15">
      <c r="A67" s="9" t="s">
        <v>15</v>
      </c>
      <c r="B67" s="81"/>
      <c r="C67" s="81"/>
      <c r="E67" s="23"/>
      <c r="F67" s="19"/>
      <c r="G67" s="19"/>
      <c r="H67" s="19"/>
      <c r="I67" s="19"/>
    </row>
    <row r="68" spans="1:15" ht="10.5" customHeight="1" x14ac:dyDescent="0.15">
      <c r="A68" s="14" t="s">
        <v>40</v>
      </c>
      <c r="B68" s="81"/>
      <c r="C68" s="81"/>
      <c r="E68" s="23"/>
      <c r="F68" s="19"/>
      <c r="G68" s="19"/>
      <c r="H68" s="19"/>
      <c r="I68" s="19"/>
    </row>
    <row r="69" spans="1:15" ht="27.75" customHeight="1" x14ac:dyDescent="0.15">
      <c r="A69" s="9"/>
      <c r="B69" s="347" t="s">
        <v>167</v>
      </c>
      <c r="C69" s="348"/>
      <c r="D69" s="331"/>
      <c r="E69" s="331"/>
      <c r="F69" s="331"/>
      <c r="G69" s="331"/>
      <c r="H69" s="331"/>
      <c r="I69" s="331"/>
      <c r="J69" s="332"/>
      <c r="K69" s="332"/>
      <c r="O69" s="6" t="s">
        <v>170</v>
      </c>
    </row>
    <row r="70" spans="1:15" ht="42.75" customHeight="1" thickBot="1" x14ac:dyDescent="0.2">
      <c r="B70" s="416" t="s">
        <v>155</v>
      </c>
      <c r="C70" s="417"/>
      <c r="D70" s="418"/>
      <c r="E70" s="47" t="str">
        <f>IF(O70=1,E61,"")</f>
        <v/>
      </c>
      <c r="F70" s="24" t="s">
        <v>10</v>
      </c>
      <c r="G70" s="30" t="s">
        <v>9</v>
      </c>
      <c r="H70" s="30"/>
      <c r="I70" s="30"/>
      <c r="J70" s="30"/>
      <c r="N70" s="26"/>
      <c r="O70" s="60">
        <f>IF(O61=1,1,0)</f>
        <v>0</v>
      </c>
    </row>
    <row r="71" spans="1:15" ht="28.5" customHeight="1" thickBot="1" x14ac:dyDescent="0.2">
      <c r="B71" s="349" t="s">
        <v>156</v>
      </c>
      <c r="C71" s="346"/>
      <c r="D71" s="350"/>
      <c r="E71" s="27" t="str">
        <f>IF(O70=1,D61,"")</f>
        <v/>
      </c>
      <c r="F71" s="24" t="s">
        <v>10</v>
      </c>
      <c r="G71" s="30" t="s">
        <v>17</v>
      </c>
      <c r="H71" s="30"/>
      <c r="I71" s="30"/>
      <c r="J71" s="30"/>
      <c r="N71" s="26"/>
      <c r="O71" s="26"/>
    </row>
    <row r="72" spans="1:15" ht="14.25" thickBot="1" x14ac:dyDescent="0.2">
      <c r="B72" s="28"/>
      <c r="C72" s="28"/>
      <c r="D72" s="29" t="s">
        <v>24</v>
      </c>
      <c r="E72" s="24"/>
      <c r="F72" s="25"/>
      <c r="G72" s="30"/>
      <c r="H72" s="30"/>
      <c r="I72" s="30"/>
      <c r="J72" s="30"/>
      <c r="N72" s="26"/>
      <c r="O72" s="26"/>
    </row>
    <row r="73" spans="1:15" ht="14.25" thickBot="1" x14ac:dyDescent="0.2">
      <c r="A73" s="14" t="s">
        <v>261</v>
      </c>
      <c r="B73" s="28"/>
      <c r="C73" s="28"/>
      <c r="D73" s="29"/>
      <c r="E73" s="557">
        <v>0.08</v>
      </c>
      <c r="F73" s="25"/>
      <c r="G73" s="30"/>
      <c r="H73" s="30"/>
      <c r="I73" s="30"/>
      <c r="J73" s="30"/>
      <c r="N73" s="26"/>
      <c r="O73" s="26"/>
    </row>
    <row r="74" spans="1:15" ht="44.25" customHeight="1" x14ac:dyDescent="0.15">
      <c r="B74" s="419" t="s">
        <v>264</v>
      </c>
      <c r="C74" s="420"/>
      <c r="D74" s="420"/>
      <c r="E74" s="420"/>
      <c r="F74" s="420"/>
      <c r="G74" s="30"/>
      <c r="H74" s="30"/>
      <c r="I74" s="30"/>
      <c r="J74" s="30"/>
      <c r="N74" s="26"/>
      <c r="O74" s="26"/>
    </row>
    <row r="75" spans="1:15" x14ac:dyDescent="0.15">
      <c r="B75" s="28"/>
      <c r="C75" s="28"/>
      <c r="D75" s="29"/>
      <c r="E75" s="24"/>
      <c r="F75" s="25"/>
      <c r="G75" s="30"/>
      <c r="H75" s="30"/>
      <c r="I75" s="30"/>
      <c r="J75" s="30"/>
      <c r="N75" s="26"/>
      <c r="O75" s="26"/>
    </row>
    <row r="76" spans="1:15" ht="14.25" thickBot="1" x14ac:dyDescent="0.2">
      <c r="A76" s="29" t="s">
        <v>20</v>
      </c>
      <c r="D76" s="29"/>
      <c r="E76" s="24"/>
      <c r="F76" s="25"/>
      <c r="G76" s="30"/>
      <c r="H76" s="30"/>
      <c r="I76" s="30"/>
      <c r="J76" s="30"/>
      <c r="N76" s="26"/>
      <c r="O76" s="26" t="s">
        <v>169</v>
      </c>
    </row>
    <row r="77" spans="1:15" ht="21.75" customHeight="1" thickBot="1" x14ac:dyDescent="0.2">
      <c r="A77" s="28" t="s">
        <v>52</v>
      </c>
      <c r="C77" s="28"/>
      <c r="D77" s="29"/>
      <c r="E77" s="24"/>
      <c r="F77" s="25"/>
      <c r="G77" s="30"/>
      <c r="H77" s="30"/>
      <c r="I77" s="30"/>
      <c r="J77" s="58" t="str">
        <f>IF($O$77=1,"３－１",IF($O$77=2,"３－２",IF($O$77=3,"３－３","      ")))</f>
        <v xml:space="preserve">      </v>
      </c>
      <c r="K77" s="57" t="s">
        <v>58</v>
      </c>
      <c r="N77" s="26"/>
      <c r="O77" s="60">
        <f>IF(AND(O14=1,O70=1),1,IF(AND(O14=2,O70=1),2,IF(AND(O14=3,O70=1),3,0)))</f>
        <v>0</v>
      </c>
    </row>
    <row r="78" spans="1:15" x14ac:dyDescent="0.15">
      <c r="B78" s="28"/>
      <c r="C78" s="28"/>
      <c r="D78" s="29"/>
      <c r="E78" s="24"/>
      <c r="F78" s="25"/>
      <c r="G78" s="30"/>
      <c r="H78" s="30"/>
      <c r="I78" s="30"/>
      <c r="J78" s="30"/>
      <c r="N78" s="26"/>
      <c r="O78" s="26"/>
    </row>
    <row r="79" spans="1:15" ht="21" customHeight="1" x14ac:dyDescent="0.15">
      <c r="A79" s="340" t="s">
        <v>132</v>
      </c>
      <c r="B79" s="332"/>
      <c r="C79" s="332"/>
      <c r="D79" s="332"/>
      <c r="E79" s="332"/>
      <c r="F79" s="341"/>
      <c r="G79" s="341"/>
      <c r="H79" s="102"/>
      <c r="I79" s="102"/>
      <c r="J79" s="30"/>
      <c r="N79" s="26"/>
      <c r="O79" s="26"/>
    </row>
    <row r="80" spans="1:15" x14ac:dyDescent="0.15">
      <c r="B80" s="31" t="s">
        <v>19</v>
      </c>
      <c r="C80" s="31"/>
      <c r="D80" s="30"/>
      <c r="E80" s="32"/>
      <c r="F80" s="2"/>
      <c r="G80" s="30"/>
      <c r="H80" s="30"/>
      <c r="I80" s="30"/>
      <c r="J80" s="30"/>
      <c r="N80" s="26"/>
      <c r="O80" s="26"/>
    </row>
    <row r="81" spans="1:15" ht="18" customHeight="1" x14ac:dyDescent="0.15">
      <c r="B81" s="345" t="s">
        <v>23</v>
      </c>
      <c r="C81" s="346"/>
      <c r="D81" s="346"/>
      <c r="E81" s="33">
        <f>IF($O$77=1,ROUNDDOWN($E$71/3,0),0)</f>
        <v>0</v>
      </c>
      <c r="F81" s="30" t="s">
        <v>44</v>
      </c>
      <c r="G81" s="3"/>
      <c r="H81" s="3"/>
      <c r="I81" s="3"/>
      <c r="J81" s="48" t="s">
        <v>41</v>
      </c>
      <c r="N81" s="26"/>
      <c r="O81" s="26"/>
    </row>
    <row r="82" spans="1:15" ht="21" customHeight="1" x14ac:dyDescent="0.15">
      <c r="B82" s="345" t="s">
        <v>259</v>
      </c>
      <c r="C82" s="346"/>
      <c r="D82" s="346"/>
      <c r="E82" s="33">
        <f>IF($O$77=1,$E$19*60000,0)</f>
        <v>0</v>
      </c>
      <c r="F82" s="30" t="s">
        <v>44</v>
      </c>
      <c r="G82" s="3"/>
      <c r="H82" s="3"/>
      <c r="I82" s="3"/>
      <c r="J82" s="48" t="s">
        <v>42</v>
      </c>
      <c r="N82" s="26"/>
      <c r="O82" s="26"/>
    </row>
    <row r="83" spans="1:15" ht="9" customHeight="1" thickBot="1" x14ac:dyDescent="0.2">
      <c r="B83" s="28"/>
      <c r="C83" s="28"/>
      <c r="D83" s="3"/>
      <c r="E83" s="34"/>
      <c r="F83" s="30"/>
      <c r="G83" s="2"/>
      <c r="H83" s="2"/>
      <c r="I83" s="2"/>
      <c r="N83" s="26"/>
      <c r="O83" s="26"/>
    </row>
    <row r="84" spans="1:15" ht="18" customHeight="1" thickBot="1" x14ac:dyDescent="0.2">
      <c r="B84" s="26" t="s">
        <v>47</v>
      </c>
      <c r="C84" s="26"/>
      <c r="D84" s="3"/>
      <c r="E84" s="58">
        <f>IF($O$77=1,IF(E81&lt;=E82,"定率補助扱い","定額補助扱い"),0)</f>
        <v>0</v>
      </c>
      <c r="F84" s="30"/>
      <c r="G84" s="2"/>
      <c r="H84" s="2"/>
      <c r="I84" s="2"/>
      <c r="N84" s="26"/>
      <c r="O84" s="26"/>
    </row>
    <row r="85" spans="1:15" ht="19.5" customHeight="1" x14ac:dyDescent="0.15">
      <c r="B85" s="26" t="s">
        <v>48</v>
      </c>
      <c r="C85" s="26"/>
      <c r="D85" s="3"/>
      <c r="E85" s="34"/>
      <c r="F85" s="30"/>
      <c r="G85" s="2"/>
      <c r="H85" s="2"/>
      <c r="I85" s="2"/>
      <c r="N85" s="26"/>
      <c r="O85" s="26"/>
    </row>
    <row r="86" spans="1:15" ht="9" customHeight="1" x14ac:dyDescent="0.15">
      <c r="B86" s="49"/>
      <c r="C86" s="125"/>
      <c r="D86" s="125"/>
      <c r="E86" s="50"/>
      <c r="F86" s="30"/>
      <c r="G86" s="48"/>
      <c r="H86" s="48"/>
      <c r="I86" s="48"/>
      <c r="N86" s="26"/>
      <c r="O86" s="26"/>
    </row>
    <row r="87" spans="1:15" ht="14.25" customHeight="1" x14ac:dyDescent="0.15">
      <c r="B87" s="51" t="s">
        <v>164</v>
      </c>
      <c r="C87" s="125"/>
      <c r="D87" s="125"/>
      <c r="E87" s="50"/>
      <c r="F87" s="30"/>
      <c r="G87" s="48"/>
      <c r="H87" s="48"/>
      <c r="I87" s="48"/>
      <c r="N87" s="26"/>
      <c r="O87" s="26"/>
    </row>
    <row r="88" spans="1:15" ht="14.25" customHeight="1" x14ac:dyDescent="0.15">
      <c r="B88" s="51" t="s">
        <v>49</v>
      </c>
      <c r="C88" s="125"/>
      <c r="D88" s="125"/>
      <c r="E88" s="50"/>
      <c r="F88" s="30"/>
      <c r="G88" s="48"/>
      <c r="H88" s="48"/>
      <c r="I88" s="48"/>
      <c r="N88" s="26"/>
      <c r="O88" s="26"/>
    </row>
    <row r="89" spans="1:15" ht="39" customHeight="1" x14ac:dyDescent="0.15">
      <c r="B89" s="342" t="str">
        <f>"別紙４経費内訳書の補助対象経費支出予定額
（４－１）への計上額
　⑦×"&amp;(1+$E$73)&amp;"（小数点以下切り捨て）の金額"</f>
        <v>別紙４経費内訳書の補助対象経費支出予定額
（４－１）への計上額
　⑦×1.08（小数点以下切り捨て）の金額</v>
      </c>
      <c r="C89" s="343"/>
      <c r="D89" s="344"/>
      <c r="E89" s="55">
        <f>IF(AND($O$77=1,E84="定率補助扱い"),$E$71*(1+$E$73),0)</f>
        <v>0</v>
      </c>
      <c r="F89" s="30"/>
      <c r="G89" s="3"/>
      <c r="H89" s="3"/>
      <c r="I89" s="3"/>
      <c r="J89" s="48" t="s">
        <v>51</v>
      </c>
      <c r="N89" s="26"/>
      <c r="O89" s="26"/>
    </row>
    <row r="90" spans="1:15" ht="39.75" customHeight="1" x14ac:dyDescent="0.15">
      <c r="B90" s="388" t="str">
        <f>"別紙４経費内訳書の補助金所要額（８－１）
への計上額　
  ⑧ｘ"&amp;(1+$E$73)&amp;"(少数点以下切り捨て)の金額"</f>
        <v>別紙４経費内訳書の補助金所要額（８－１）
への計上額　
  ⑧ｘ1.08(少数点以下切り捨て)の金額</v>
      </c>
      <c r="C90" s="389"/>
      <c r="D90" s="389"/>
      <c r="E90" s="55">
        <f>IF(AND($O$77=1,E84="定率補助扱い"),ROUNDDOWN(E81*(1+$E$73),0),0)</f>
        <v>0</v>
      </c>
      <c r="F90" s="30" t="s">
        <v>44</v>
      </c>
      <c r="G90" s="3"/>
      <c r="H90" s="3"/>
      <c r="I90" s="3"/>
      <c r="J90" s="48" t="s">
        <v>43</v>
      </c>
      <c r="N90" s="26"/>
      <c r="O90" s="26"/>
    </row>
    <row r="91" spans="1:15" ht="15" customHeight="1" x14ac:dyDescent="0.15">
      <c r="B91" s="59" t="s">
        <v>157</v>
      </c>
      <c r="C91" s="126"/>
      <c r="D91" s="126"/>
      <c r="E91" s="50"/>
      <c r="F91" s="30"/>
      <c r="G91" s="3"/>
      <c r="H91" s="3"/>
      <c r="I91" s="3"/>
      <c r="J91" s="48"/>
      <c r="N91" s="26"/>
      <c r="O91" s="26"/>
    </row>
    <row r="92" spans="1:15" s="54" customFormat="1" ht="9" customHeight="1" x14ac:dyDescent="0.15">
      <c r="A92" s="4"/>
      <c r="B92" s="49"/>
      <c r="C92" s="125"/>
      <c r="D92" s="125"/>
      <c r="E92" s="50"/>
      <c r="F92" s="52"/>
      <c r="J92" s="53"/>
      <c r="K92" s="22"/>
      <c r="L92" s="22"/>
      <c r="M92" s="22"/>
      <c r="N92" s="28"/>
      <c r="O92" s="28"/>
    </row>
    <row r="93" spans="1:15" s="54" customFormat="1" ht="18" customHeight="1" x14ac:dyDescent="0.15">
      <c r="A93" s="4"/>
      <c r="B93" s="51" t="s">
        <v>50</v>
      </c>
      <c r="C93" s="125"/>
      <c r="D93" s="125"/>
      <c r="E93" s="50"/>
      <c r="F93" s="52"/>
      <c r="J93" s="53"/>
      <c r="K93" s="22"/>
      <c r="L93" s="22"/>
      <c r="M93" s="22"/>
      <c r="N93" s="28"/>
      <c r="O93" s="28"/>
    </row>
    <row r="94" spans="1:15" ht="42" customHeight="1" x14ac:dyDescent="0.15">
      <c r="B94" s="342" t="str">
        <f>"別紙４経費内訳書の補助対象経費支出予定額
（４－２）への計上額
　⑦×"&amp;(1+$E$73)&amp;"（小数点以下切り捨て）の金額"</f>
        <v>別紙４経費内訳書の補助対象経費支出予定額
（４－２）への計上額
　⑦×1.08（小数点以下切り捨て）の金額</v>
      </c>
      <c r="C94" s="343"/>
      <c r="D94" s="344"/>
      <c r="E94" s="55">
        <f>IF(AND($O$77=1,E84="定額補助扱い"),$E$71*(1+$E$73),0)</f>
        <v>0</v>
      </c>
      <c r="F94" s="30"/>
      <c r="G94" s="3"/>
      <c r="H94" s="3"/>
      <c r="I94" s="3"/>
      <c r="J94" s="48" t="s">
        <v>51</v>
      </c>
      <c r="N94" s="26"/>
      <c r="O94" s="26"/>
    </row>
    <row r="95" spans="1:15" ht="42" customHeight="1" x14ac:dyDescent="0.15">
      <c r="B95" s="388" t="str">
        <f>"別紙４経費内訳書の補助金所要額（８－２）
への計上額　
  ⑨ｘ"&amp;(1+$E$73)&amp;"(少数点以下切り捨て)の金額"</f>
        <v>別紙４経費内訳書の補助金所要額（８－２）
への計上額　
  ⑨ｘ1.08(少数点以下切り捨て)の金額</v>
      </c>
      <c r="C95" s="389"/>
      <c r="D95" s="389"/>
      <c r="E95" s="55">
        <f>IF(AND($O$77=1,E84="定額補助扱い"),ROUNDDOWN(E82*(1+$E$73),0),0)</f>
        <v>0</v>
      </c>
      <c r="F95" s="30" t="s">
        <v>44</v>
      </c>
      <c r="G95" s="3"/>
      <c r="H95" s="3"/>
      <c r="I95" s="3"/>
      <c r="J95" s="48" t="s">
        <v>45</v>
      </c>
      <c r="N95" s="26"/>
      <c r="O95" s="26"/>
    </row>
    <row r="96" spans="1:15" ht="14.25" customHeight="1" x14ac:dyDescent="0.15">
      <c r="B96" s="59" t="s">
        <v>158</v>
      </c>
      <c r="C96" s="125"/>
      <c r="D96" s="125"/>
      <c r="E96" s="50"/>
      <c r="F96" s="30"/>
      <c r="G96" s="48"/>
      <c r="H96" s="48"/>
      <c r="I96" s="48"/>
      <c r="N96" s="26"/>
      <c r="O96" s="26"/>
    </row>
    <row r="97" spans="1:15" ht="9" customHeight="1" x14ac:dyDescent="0.15">
      <c r="B97" s="49"/>
      <c r="C97" s="125"/>
      <c r="D97" s="125"/>
      <c r="E97" s="50"/>
      <c r="F97" s="30"/>
      <c r="G97" s="48"/>
      <c r="H97" s="48"/>
      <c r="I97" s="48"/>
      <c r="N97" s="26"/>
      <c r="O97" s="26"/>
    </row>
    <row r="98" spans="1:15" x14ac:dyDescent="0.15">
      <c r="B98" s="26" t="s">
        <v>21</v>
      </c>
      <c r="C98" s="26"/>
      <c r="D98" s="24"/>
      <c r="E98" s="24"/>
      <c r="F98" s="2"/>
      <c r="G98" s="48"/>
      <c r="H98" s="48"/>
      <c r="I98" s="48"/>
      <c r="N98" s="26"/>
      <c r="O98" s="26"/>
    </row>
    <row r="99" spans="1:15" x14ac:dyDescent="0.15">
      <c r="B99" s="26"/>
      <c r="C99" s="26"/>
      <c r="D99" s="24"/>
      <c r="E99" s="24"/>
      <c r="F99" s="2"/>
      <c r="G99" s="48"/>
      <c r="H99" s="48"/>
      <c r="I99" s="48"/>
      <c r="N99" s="26"/>
      <c r="O99" s="26"/>
    </row>
    <row r="100" spans="1:15" ht="20.25" customHeight="1" x14ac:dyDescent="0.15">
      <c r="A100" s="340" t="s">
        <v>18</v>
      </c>
      <c r="B100" s="332"/>
      <c r="C100" s="332"/>
      <c r="D100" s="332"/>
      <c r="E100" s="332"/>
      <c r="F100" s="341"/>
      <c r="G100" s="341"/>
      <c r="H100" s="102"/>
      <c r="I100" s="102"/>
      <c r="N100" s="26"/>
      <c r="O100" s="26"/>
    </row>
    <row r="101" spans="1:15" x14ac:dyDescent="0.15">
      <c r="B101" s="31" t="s">
        <v>59</v>
      </c>
      <c r="C101" s="31"/>
      <c r="D101" s="30"/>
      <c r="E101" s="32"/>
      <c r="F101" s="2"/>
      <c r="G101" s="30"/>
      <c r="H101" s="30"/>
      <c r="I101" s="30"/>
      <c r="J101" s="30"/>
      <c r="N101" s="26"/>
      <c r="O101" s="26"/>
    </row>
    <row r="102" spans="1:15" ht="18" customHeight="1" x14ac:dyDescent="0.15">
      <c r="B102" s="345" t="s">
        <v>53</v>
      </c>
      <c r="C102" s="346"/>
      <c r="D102" s="346"/>
      <c r="E102" s="33">
        <f>IF($O$77=2,ROUNDDOWN($E$71/3,0),0)</f>
        <v>0</v>
      </c>
      <c r="F102" s="30" t="s">
        <v>44</v>
      </c>
      <c r="G102" s="3"/>
      <c r="H102" s="3"/>
      <c r="I102" s="3"/>
      <c r="J102" s="48" t="s">
        <v>41</v>
      </c>
      <c r="N102" s="26"/>
      <c r="O102" s="26"/>
    </row>
    <row r="103" spans="1:15" ht="21" customHeight="1" x14ac:dyDescent="0.15">
      <c r="B103" s="345" t="s">
        <v>120</v>
      </c>
      <c r="C103" s="346"/>
      <c r="D103" s="346"/>
      <c r="E103" s="33">
        <f>IF($O$77=2,$E$19*70000,0)</f>
        <v>0</v>
      </c>
      <c r="F103" s="30" t="s">
        <v>44</v>
      </c>
      <c r="G103" s="3"/>
      <c r="H103" s="3"/>
      <c r="I103" s="3"/>
      <c r="J103" s="48" t="s">
        <v>46</v>
      </c>
      <c r="N103" s="26"/>
      <c r="O103" s="26"/>
    </row>
    <row r="104" spans="1:15" ht="9" customHeight="1" thickBot="1" x14ac:dyDescent="0.2">
      <c r="B104" s="28"/>
      <c r="C104" s="28"/>
      <c r="D104" s="3"/>
      <c r="E104" s="34"/>
      <c r="F104" s="30"/>
      <c r="G104" s="3"/>
      <c r="H104" s="3"/>
      <c r="I104" s="3"/>
      <c r="N104" s="26"/>
      <c r="O104" s="26"/>
    </row>
    <row r="105" spans="1:15" ht="18" customHeight="1" thickBot="1" x14ac:dyDescent="0.2">
      <c r="B105" s="26" t="s">
        <v>47</v>
      </c>
      <c r="C105" s="26"/>
      <c r="D105" s="3"/>
      <c r="E105" s="58">
        <f>IF($O$77=2,IF(E102&lt;=E103,"定率補助扱い","定額補助扱い"),0)</f>
        <v>0</v>
      </c>
      <c r="F105" s="30"/>
      <c r="G105" s="3"/>
      <c r="H105" s="3"/>
      <c r="I105" s="3"/>
      <c r="N105" s="26"/>
      <c r="O105" s="26"/>
    </row>
    <row r="106" spans="1:15" ht="19.5" customHeight="1" x14ac:dyDescent="0.15">
      <c r="B106" s="26" t="s">
        <v>48</v>
      </c>
      <c r="C106" s="26"/>
      <c r="D106" s="3"/>
      <c r="E106" s="34"/>
      <c r="F106" s="30"/>
      <c r="G106" s="3"/>
      <c r="H106" s="3"/>
      <c r="I106" s="3"/>
      <c r="N106" s="26"/>
      <c r="O106" s="26"/>
    </row>
    <row r="107" spans="1:15" ht="9" customHeight="1" x14ac:dyDescent="0.15">
      <c r="B107" s="49"/>
      <c r="C107" s="125"/>
      <c r="D107" s="125"/>
      <c r="E107" s="50"/>
      <c r="F107" s="30"/>
      <c r="G107" s="3"/>
      <c r="H107" s="3"/>
      <c r="I107" s="3"/>
      <c r="J107" s="48"/>
      <c r="N107" s="26"/>
      <c r="O107" s="26"/>
    </row>
    <row r="108" spans="1:15" ht="14.25" customHeight="1" x14ac:dyDescent="0.15">
      <c r="B108" s="51" t="s">
        <v>164</v>
      </c>
      <c r="C108" s="125"/>
      <c r="D108" s="125"/>
      <c r="E108" s="50"/>
      <c r="F108" s="30"/>
      <c r="G108" s="3"/>
      <c r="H108" s="3"/>
      <c r="I108" s="3"/>
      <c r="J108" s="48"/>
      <c r="N108" s="26"/>
      <c r="O108" s="26"/>
    </row>
    <row r="109" spans="1:15" ht="14.25" customHeight="1" x14ac:dyDescent="0.15">
      <c r="B109" s="51" t="s">
        <v>49</v>
      </c>
      <c r="C109" s="125"/>
      <c r="D109" s="125"/>
      <c r="E109" s="50"/>
      <c r="F109" s="30"/>
      <c r="G109" s="3"/>
      <c r="H109" s="3"/>
      <c r="I109" s="3"/>
      <c r="J109" s="48"/>
      <c r="N109" s="26"/>
      <c r="O109" s="26"/>
    </row>
    <row r="110" spans="1:15" ht="42" customHeight="1" x14ac:dyDescent="0.15">
      <c r="B110" s="342" t="str">
        <f>"別紙４経費内訳書の補助対象経費支出予定額
（４－１）への計上額
　⑦×"&amp;(1+$E$73)&amp;"（小数点以下切り捨て）の金額"</f>
        <v>別紙４経費内訳書の補助対象経費支出予定額
（４－１）への計上額
　⑦×1.08（小数点以下切り捨て）の金額</v>
      </c>
      <c r="C110" s="343"/>
      <c r="D110" s="344"/>
      <c r="E110" s="55">
        <f>IF(AND($O$77=2,E105="定率補助扱い"),$E$71*(1+$E$73),0)</f>
        <v>0</v>
      </c>
      <c r="F110" s="30"/>
      <c r="G110" s="3"/>
      <c r="H110" s="3"/>
      <c r="I110" s="3"/>
      <c r="J110" s="48" t="s">
        <v>51</v>
      </c>
      <c r="N110" s="26"/>
      <c r="O110" s="26"/>
    </row>
    <row r="111" spans="1:15" ht="42" customHeight="1" x14ac:dyDescent="0.15">
      <c r="B111" s="388" t="str">
        <f>"別紙４経費内訳書の補助金所要額（８－１）
への計上額
　⑧ｘ"&amp;(1+$E$73)&amp;"(少数点以下切り捨て)の金額"</f>
        <v>別紙４経費内訳書の補助金所要額（８－１）
への計上額
　⑧ｘ1.08(少数点以下切り捨て)の金額</v>
      </c>
      <c r="C111" s="389"/>
      <c r="D111" s="389"/>
      <c r="E111" s="55">
        <f>IF(AND($O$77=2,E105="定率補助扱い"),ROUNDDOWN(E102*(1+$E$73),0),0)</f>
        <v>0</v>
      </c>
      <c r="F111" s="30" t="s">
        <v>44</v>
      </c>
      <c r="G111" s="3"/>
      <c r="H111" s="3"/>
      <c r="I111" s="3"/>
      <c r="J111" s="48" t="s">
        <v>60</v>
      </c>
      <c r="N111" s="26"/>
      <c r="O111" s="26"/>
    </row>
    <row r="112" spans="1:15" ht="15" customHeight="1" x14ac:dyDescent="0.15">
      <c r="B112" s="59" t="s">
        <v>157</v>
      </c>
      <c r="C112" s="126"/>
      <c r="D112" s="126"/>
      <c r="E112" s="50"/>
      <c r="F112" s="30"/>
      <c r="G112" s="3"/>
      <c r="H112" s="3"/>
      <c r="I112" s="3"/>
      <c r="J112" s="48"/>
      <c r="N112" s="26"/>
      <c r="O112" s="26"/>
    </row>
    <row r="113" spans="1:15" s="54" customFormat="1" ht="9" customHeight="1" x14ac:dyDescent="0.15">
      <c r="A113" s="4"/>
      <c r="B113" s="49"/>
      <c r="C113" s="125"/>
      <c r="D113" s="125"/>
      <c r="E113" s="50"/>
      <c r="F113" s="52"/>
      <c r="J113" s="53"/>
      <c r="K113" s="22"/>
      <c r="L113" s="22"/>
      <c r="M113" s="22"/>
      <c r="N113" s="28"/>
      <c r="O113" s="28"/>
    </row>
    <row r="114" spans="1:15" s="54" customFormat="1" ht="18" customHeight="1" x14ac:dyDescent="0.15">
      <c r="A114" s="4"/>
      <c r="B114" s="51" t="s">
        <v>50</v>
      </c>
      <c r="C114" s="125"/>
      <c r="D114" s="125"/>
      <c r="E114" s="50"/>
      <c r="F114" s="52"/>
      <c r="J114" s="53"/>
      <c r="K114" s="22"/>
      <c r="L114" s="22"/>
      <c r="M114" s="22"/>
      <c r="N114" s="28"/>
      <c r="O114" s="28"/>
    </row>
    <row r="115" spans="1:15" ht="39.75" customHeight="1" x14ac:dyDescent="0.15">
      <c r="B115" s="342" t="str">
        <f>"別紙４経費内訳書の補助対象経費支出予定額
（４－２）への計上額
　⑦×"&amp;(1+$E$73)&amp;"（小数点以下切り捨て）の金額"</f>
        <v>別紙４経費内訳書の補助対象経費支出予定額
（４－２）への計上額
　⑦×1.08（小数点以下切り捨て）の金額</v>
      </c>
      <c r="C115" s="343"/>
      <c r="D115" s="344"/>
      <c r="E115" s="55">
        <f>IF(AND($O$77=2,E105="定額補助扱い"),$E$71*(1+$E$73),0)</f>
        <v>0</v>
      </c>
      <c r="F115" s="30"/>
      <c r="G115" s="3"/>
      <c r="H115" s="3"/>
      <c r="I115" s="3"/>
      <c r="J115" s="48" t="s">
        <v>51</v>
      </c>
      <c r="N115" s="26"/>
      <c r="O115" s="26"/>
    </row>
    <row r="116" spans="1:15" ht="40.5" customHeight="1" x14ac:dyDescent="0.15">
      <c r="B116" s="388" t="str">
        <f>"別紙４経費内訳書の補助金所要額（８－２）
への計上額
　⑨ｘ"&amp;(1+$E$73)&amp;"(少数点以下切り捨て)の金額"</f>
        <v>別紙４経費内訳書の補助金所要額（８－２）
への計上額
　⑨ｘ1.08(少数点以下切り捨て)の金額</v>
      </c>
      <c r="C116" s="389"/>
      <c r="D116" s="389"/>
      <c r="E116" s="55">
        <f>IF(AND($O$77=2,E105="定額補助扱い"),ROUNDDOWN(E103*(1+$E$73),0),0)</f>
        <v>0</v>
      </c>
      <c r="F116" s="30" t="s">
        <v>44</v>
      </c>
      <c r="G116" s="3"/>
      <c r="H116" s="3"/>
      <c r="I116" s="3"/>
      <c r="J116" s="48" t="s">
        <v>45</v>
      </c>
      <c r="N116" s="26"/>
      <c r="O116" s="26"/>
    </row>
    <row r="117" spans="1:15" ht="14.25" customHeight="1" x14ac:dyDescent="0.15">
      <c r="B117" s="59" t="s">
        <v>158</v>
      </c>
      <c r="C117" s="125"/>
      <c r="D117" s="125"/>
      <c r="E117" s="50"/>
      <c r="F117" s="30"/>
      <c r="G117" s="3"/>
      <c r="H117" s="3"/>
      <c r="I117" s="3"/>
      <c r="J117" s="48"/>
      <c r="N117" s="26"/>
      <c r="O117" s="26"/>
    </row>
    <row r="118" spans="1:15" ht="9" customHeight="1" x14ac:dyDescent="0.15">
      <c r="B118" s="49"/>
      <c r="C118" s="125"/>
      <c r="D118" s="125"/>
      <c r="E118" s="50"/>
      <c r="F118" s="30"/>
      <c r="G118" s="3"/>
      <c r="H118" s="3"/>
      <c r="I118" s="3"/>
      <c r="J118" s="48"/>
      <c r="N118" s="26"/>
      <c r="O118" s="26"/>
    </row>
    <row r="119" spans="1:15" x14ac:dyDescent="0.15">
      <c r="B119" s="26" t="s">
        <v>21</v>
      </c>
      <c r="C119" s="26"/>
      <c r="D119" s="24"/>
      <c r="E119" s="24"/>
      <c r="F119" s="2"/>
      <c r="G119" s="3"/>
      <c r="H119" s="3"/>
      <c r="I119" s="3"/>
      <c r="J119" s="48"/>
      <c r="N119" s="26"/>
      <c r="O119" s="26"/>
    </row>
    <row r="120" spans="1:15" ht="18" customHeight="1" x14ac:dyDescent="0.15">
      <c r="B120" s="26"/>
      <c r="C120" s="26"/>
      <c r="D120" s="24"/>
      <c r="E120" s="24"/>
      <c r="F120" s="2"/>
      <c r="G120" s="3"/>
      <c r="H120" s="3"/>
      <c r="I120" s="3"/>
      <c r="J120" s="48"/>
      <c r="N120" s="26"/>
      <c r="O120" s="26"/>
    </row>
    <row r="121" spans="1:15" ht="21" customHeight="1" x14ac:dyDescent="0.15">
      <c r="A121" s="340" t="s">
        <v>22</v>
      </c>
      <c r="B121" s="332"/>
      <c r="C121" s="332"/>
      <c r="D121" s="332"/>
      <c r="E121" s="332"/>
      <c r="F121" s="341"/>
      <c r="G121" s="341"/>
      <c r="H121" s="102"/>
      <c r="I121" s="102"/>
      <c r="N121" s="26"/>
      <c r="O121" s="26"/>
    </row>
    <row r="122" spans="1:15" x14ac:dyDescent="0.15">
      <c r="B122" s="31" t="s">
        <v>59</v>
      </c>
      <c r="C122" s="31"/>
      <c r="D122" s="30"/>
      <c r="E122" s="32"/>
      <c r="F122" s="2"/>
      <c r="G122" s="3"/>
      <c r="H122" s="3"/>
      <c r="I122" s="3"/>
      <c r="J122" s="30"/>
      <c r="N122" s="26"/>
      <c r="O122" s="26"/>
    </row>
    <row r="123" spans="1:15" ht="18" customHeight="1" x14ac:dyDescent="0.15">
      <c r="B123" s="345" t="s">
        <v>54</v>
      </c>
      <c r="C123" s="346"/>
      <c r="D123" s="346"/>
      <c r="E123" s="33">
        <f>IF($O$77=3,ROUNDDOWN($E$71/3,0),0)</f>
        <v>0</v>
      </c>
      <c r="F123" s="30" t="s">
        <v>44</v>
      </c>
      <c r="G123" s="3"/>
      <c r="H123" s="3"/>
      <c r="I123" s="3"/>
      <c r="J123" s="48" t="s">
        <v>41</v>
      </c>
      <c r="N123" s="26"/>
      <c r="O123" s="26"/>
    </row>
    <row r="124" spans="1:15" ht="21" customHeight="1" x14ac:dyDescent="0.15">
      <c r="B124" s="345" t="s">
        <v>120</v>
      </c>
      <c r="C124" s="346"/>
      <c r="D124" s="346"/>
      <c r="E124" s="33">
        <f>IF($O$77=3,$E$19*70000,0)</f>
        <v>0</v>
      </c>
      <c r="F124" s="30" t="s">
        <v>44</v>
      </c>
      <c r="G124" s="3"/>
      <c r="H124" s="3"/>
      <c r="I124" s="3"/>
      <c r="J124" s="48" t="s">
        <v>46</v>
      </c>
      <c r="N124" s="26"/>
      <c r="O124" s="26"/>
    </row>
    <row r="125" spans="1:15" ht="9" customHeight="1" thickBot="1" x14ac:dyDescent="0.2">
      <c r="B125" s="28"/>
      <c r="C125" s="28"/>
      <c r="D125" s="3"/>
      <c r="E125" s="34"/>
      <c r="F125" s="30"/>
      <c r="G125" s="3"/>
      <c r="H125" s="3"/>
      <c r="I125" s="3"/>
      <c r="N125" s="26"/>
      <c r="O125" s="26"/>
    </row>
    <row r="126" spans="1:15" ht="18" customHeight="1" thickBot="1" x14ac:dyDescent="0.2">
      <c r="B126" s="26" t="s">
        <v>47</v>
      </c>
      <c r="C126" s="26"/>
      <c r="D126" s="3"/>
      <c r="E126" s="58">
        <f>IF($O$77=3,IF(E123&lt;=E124,"定率補助扱い","定額補助扱い"),0)</f>
        <v>0</v>
      </c>
      <c r="F126" s="30"/>
      <c r="G126" s="3"/>
      <c r="H126" s="3"/>
      <c r="I126" s="3"/>
      <c r="N126" s="26"/>
      <c r="O126" s="26"/>
    </row>
    <row r="127" spans="1:15" ht="19.5" customHeight="1" x14ac:dyDescent="0.15">
      <c r="B127" s="26" t="s">
        <v>48</v>
      </c>
      <c r="C127" s="26"/>
      <c r="D127" s="3"/>
      <c r="E127" s="34"/>
      <c r="F127" s="30"/>
      <c r="G127" s="3"/>
      <c r="H127" s="3"/>
      <c r="I127" s="3"/>
      <c r="N127" s="26"/>
      <c r="O127" s="26"/>
    </row>
    <row r="128" spans="1:15" ht="9" customHeight="1" x14ac:dyDescent="0.15">
      <c r="B128" s="49"/>
      <c r="C128" s="125"/>
      <c r="D128" s="125"/>
      <c r="E128" s="50"/>
      <c r="F128" s="30"/>
      <c r="G128" s="3"/>
      <c r="H128" s="3"/>
      <c r="I128" s="3"/>
      <c r="J128" s="48"/>
      <c r="N128" s="26"/>
      <c r="O128" s="26"/>
    </row>
    <row r="129" spans="1:15" ht="14.25" customHeight="1" x14ac:dyDescent="0.15">
      <c r="B129" s="51" t="s">
        <v>164</v>
      </c>
      <c r="C129" s="125"/>
      <c r="D129" s="125"/>
      <c r="E129" s="50"/>
      <c r="F129" s="30"/>
      <c r="G129" s="3"/>
      <c r="H129" s="3"/>
      <c r="I129" s="3"/>
      <c r="J129" s="48"/>
      <c r="N129" s="26"/>
      <c r="O129" s="26"/>
    </row>
    <row r="130" spans="1:15" ht="14.25" customHeight="1" x14ac:dyDescent="0.15">
      <c r="B130" s="51" t="s">
        <v>49</v>
      </c>
      <c r="C130" s="125"/>
      <c r="D130" s="125"/>
      <c r="E130" s="50"/>
      <c r="F130" s="30"/>
      <c r="G130" s="3"/>
      <c r="H130" s="3"/>
      <c r="I130" s="3"/>
      <c r="J130" s="48"/>
      <c r="N130" s="26"/>
      <c r="O130" s="26"/>
    </row>
    <row r="131" spans="1:15" ht="42" customHeight="1" x14ac:dyDescent="0.15">
      <c r="B131" s="342" t="s">
        <v>161</v>
      </c>
      <c r="C131" s="343"/>
      <c r="D131" s="344"/>
      <c r="E131" s="55">
        <f>IF(AND($O$77=3,E126="定率補助扱い"),$E$71,0)</f>
        <v>0</v>
      </c>
      <c r="F131" s="30"/>
      <c r="G131" s="3"/>
      <c r="H131" s="3"/>
      <c r="I131" s="3"/>
      <c r="J131" s="48" t="s">
        <v>55</v>
      </c>
      <c r="N131" s="26"/>
      <c r="O131" s="26"/>
    </row>
    <row r="132" spans="1:15" ht="44.25" customHeight="1" x14ac:dyDescent="0.15">
      <c r="B132" s="388" t="s">
        <v>263</v>
      </c>
      <c r="C132" s="389"/>
      <c r="D132" s="389"/>
      <c r="E132" s="55">
        <f>IF(AND($O$77=3,E126="定率補助扱い"),ROUNDDOWN(E123,0),0)</f>
        <v>0</v>
      </c>
      <c r="F132" s="30" t="s">
        <v>44</v>
      </c>
      <c r="G132" s="3"/>
      <c r="H132" s="3"/>
      <c r="I132" s="3"/>
      <c r="J132" s="48" t="s">
        <v>57</v>
      </c>
      <c r="N132" s="26"/>
      <c r="O132" s="26"/>
    </row>
    <row r="133" spans="1:15" ht="15" customHeight="1" x14ac:dyDescent="0.15">
      <c r="B133" s="59" t="s">
        <v>159</v>
      </c>
      <c r="C133" s="126"/>
      <c r="D133" s="126"/>
      <c r="E133" s="50"/>
      <c r="F133" s="30"/>
      <c r="G133" s="3"/>
      <c r="H133" s="3"/>
      <c r="I133" s="3"/>
      <c r="J133" s="48"/>
      <c r="N133" s="26"/>
      <c r="O133" s="26"/>
    </row>
    <row r="134" spans="1:15" s="54" customFormat="1" ht="9" customHeight="1" x14ac:dyDescent="0.15">
      <c r="A134" s="4"/>
      <c r="B134" s="49"/>
      <c r="C134" s="125"/>
      <c r="D134" s="125"/>
      <c r="E134" s="50"/>
      <c r="F134" s="52"/>
      <c r="J134" s="53"/>
      <c r="K134" s="22"/>
      <c r="L134" s="22"/>
      <c r="M134" s="22"/>
      <c r="N134" s="28"/>
      <c r="O134" s="28"/>
    </row>
    <row r="135" spans="1:15" s="54" customFormat="1" ht="18" customHeight="1" x14ac:dyDescent="0.15">
      <c r="A135" s="4"/>
      <c r="B135" s="51" t="s">
        <v>50</v>
      </c>
      <c r="C135" s="125"/>
      <c r="D135" s="125"/>
      <c r="E135" s="50"/>
      <c r="F135" s="52"/>
      <c r="J135" s="53"/>
      <c r="K135" s="22"/>
      <c r="L135" s="22"/>
      <c r="M135" s="22"/>
      <c r="N135" s="28"/>
      <c r="O135" s="28"/>
    </row>
    <row r="136" spans="1:15" ht="42.75" customHeight="1" x14ac:dyDescent="0.15">
      <c r="B136" s="342" t="s">
        <v>162</v>
      </c>
      <c r="C136" s="343"/>
      <c r="D136" s="344"/>
      <c r="E136" s="55">
        <f>IF(AND($O$77=3,E126="定額補助扱い"),$E$71,0)</f>
        <v>0</v>
      </c>
      <c r="F136" s="30"/>
      <c r="G136" s="3"/>
      <c r="H136" s="3"/>
      <c r="I136" s="3"/>
      <c r="J136" s="48" t="s">
        <v>55</v>
      </c>
      <c r="N136" s="26"/>
      <c r="O136" s="26"/>
    </row>
    <row r="137" spans="1:15" ht="42.75" customHeight="1" x14ac:dyDescent="0.15">
      <c r="B137" s="388" t="s">
        <v>262</v>
      </c>
      <c r="C137" s="389"/>
      <c r="D137" s="389"/>
      <c r="E137" s="55">
        <f>IF(AND($O$77=3,E126="定額補助扱い"),ROUNDDOWN(E124,0),0)</f>
        <v>0</v>
      </c>
      <c r="F137" s="30" t="s">
        <v>44</v>
      </c>
      <c r="G137" s="3"/>
      <c r="H137" s="3"/>
      <c r="I137" s="3"/>
      <c r="J137" s="48" t="s">
        <v>56</v>
      </c>
      <c r="N137" s="26"/>
      <c r="O137" s="26"/>
    </row>
    <row r="138" spans="1:15" ht="14.25" customHeight="1" x14ac:dyDescent="0.15">
      <c r="B138" s="59" t="s">
        <v>160</v>
      </c>
      <c r="C138" s="125"/>
      <c r="D138" s="125"/>
      <c r="E138" s="50"/>
      <c r="F138" s="30"/>
      <c r="G138" s="48"/>
      <c r="H138" s="48"/>
      <c r="I138" s="48"/>
      <c r="N138" s="26"/>
      <c r="O138" s="26"/>
    </row>
    <row r="139" spans="1:15" ht="9" customHeight="1" x14ac:dyDescent="0.15">
      <c r="B139" s="49"/>
      <c r="C139" s="125"/>
      <c r="D139" s="125"/>
      <c r="E139" s="50"/>
      <c r="F139" s="30"/>
      <c r="G139" s="48"/>
      <c r="H139" s="48"/>
      <c r="I139" s="48"/>
      <c r="N139" s="26"/>
      <c r="O139" s="26"/>
    </row>
    <row r="140" spans="1:15" x14ac:dyDescent="0.15">
      <c r="B140" s="26" t="s">
        <v>21</v>
      </c>
      <c r="C140" s="26"/>
      <c r="D140" s="24"/>
      <c r="E140" s="24"/>
      <c r="F140" s="2"/>
      <c r="G140" s="48"/>
      <c r="H140" s="48"/>
      <c r="I140" s="48"/>
      <c r="N140" s="26"/>
      <c r="O140" s="26"/>
    </row>
    <row r="141" spans="1:15" x14ac:dyDescent="0.15">
      <c r="B141" s="26"/>
      <c r="C141" s="26"/>
      <c r="D141" s="24"/>
      <c r="E141" s="24"/>
      <c r="F141" s="2"/>
      <c r="G141" s="138"/>
      <c r="H141" s="138"/>
      <c r="I141" s="138"/>
      <c r="N141" s="26"/>
      <c r="O141" s="26"/>
    </row>
    <row r="142" spans="1:15" ht="14.25" thickBot="1" x14ac:dyDescent="0.2">
      <c r="B142" s="26" t="s">
        <v>163</v>
      </c>
      <c r="C142" s="26"/>
      <c r="D142" s="24"/>
      <c r="E142" s="24"/>
      <c r="F142" s="2"/>
      <c r="G142" s="138"/>
      <c r="H142" s="138"/>
      <c r="I142" s="138"/>
      <c r="N142" s="26"/>
      <c r="O142" s="26"/>
    </row>
    <row r="143" spans="1:15" x14ac:dyDescent="0.15">
      <c r="B143" s="321"/>
      <c r="C143" s="322"/>
      <c r="D143" s="322"/>
      <c r="E143" s="322"/>
      <c r="F143" s="322"/>
      <c r="G143" s="322"/>
      <c r="H143" s="322"/>
      <c r="I143" s="322"/>
      <c r="J143" s="323"/>
      <c r="N143" s="26"/>
      <c r="O143" s="26"/>
    </row>
    <row r="144" spans="1:15" x14ac:dyDescent="0.15">
      <c r="B144" s="324"/>
      <c r="C144" s="325"/>
      <c r="D144" s="325"/>
      <c r="E144" s="325"/>
      <c r="F144" s="325"/>
      <c r="G144" s="325"/>
      <c r="H144" s="325"/>
      <c r="I144" s="325"/>
      <c r="J144" s="326"/>
      <c r="N144" s="26"/>
      <c r="O144" s="26"/>
    </row>
    <row r="145" spans="1:15" x14ac:dyDescent="0.15">
      <c r="B145" s="324"/>
      <c r="C145" s="325"/>
      <c r="D145" s="325"/>
      <c r="E145" s="325"/>
      <c r="F145" s="325"/>
      <c r="G145" s="325"/>
      <c r="H145" s="325"/>
      <c r="I145" s="325"/>
      <c r="J145" s="326"/>
      <c r="N145" s="26"/>
      <c r="O145" s="26"/>
    </row>
    <row r="146" spans="1:15" ht="18" customHeight="1" thickBot="1" x14ac:dyDescent="0.2">
      <c r="B146" s="327"/>
      <c r="C146" s="328"/>
      <c r="D146" s="328"/>
      <c r="E146" s="328"/>
      <c r="F146" s="328"/>
      <c r="G146" s="328"/>
      <c r="H146" s="328"/>
      <c r="I146" s="328"/>
      <c r="J146" s="329"/>
      <c r="N146" s="26"/>
      <c r="O146" s="26"/>
    </row>
    <row r="147" spans="1:15" ht="18" customHeight="1" x14ac:dyDescent="0.15">
      <c r="B147" s="26"/>
      <c r="C147" s="26"/>
      <c r="D147" s="24"/>
      <c r="E147" s="24"/>
      <c r="F147" s="2"/>
      <c r="G147" s="48"/>
      <c r="H147" s="48"/>
      <c r="I147" s="48"/>
      <c r="N147" s="26"/>
      <c r="O147" s="26"/>
    </row>
    <row r="148" spans="1:15" s="26" customFormat="1" ht="21.75" customHeight="1" x14ac:dyDescent="0.15">
      <c r="A148" s="14" t="s">
        <v>33</v>
      </c>
    </row>
    <row r="149" spans="1:15" ht="19.5" customHeight="1" x14ac:dyDescent="0.15">
      <c r="A149" s="14" t="s">
        <v>165</v>
      </c>
      <c r="B149" s="24"/>
      <c r="C149" s="24"/>
      <c r="D149" s="24"/>
      <c r="E149" s="24"/>
      <c r="F149" s="2"/>
      <c r="G149" s="2"/>
      <c r="H149" s="2"/>
      <c r="I149" s="2"/>
      <c r="N149" s="26"/>
      <c r="O149" s="26"/>
    </row>
    <row r="150" spans="1:15" x14ac:dyDescent="0.15">
      <c r="B150" s="24"/>
      <c r="C150" s="24"/>
      <c r="D150" s="24"/>
      <c r="E150" s="24"/>
      <c r="F150" s="2"/>
      <c r="G150" s="2"/>
      <c r="H150" s="2"/>
      <c r="I150" s="2"/>
      <c r="N150" s="26"/>
      <c r="O150" s="26"/>
    </row>
    <row r="151" spans="1:15" x14ac:dyDescent="0.15">
      <c r="B151" s="24"/>
      <c r="C151" s="24"/>
      <c r="D151" s="24"/>
      <c r="E151" s="24"/>
      <c r="F151" s="2"/>
      <c r="G151" s="2"/>
      <c r="H151" s="2"/>
      <c r="I151" s="2"/>
      <c r="N151" s="26"/>
      <c r="O151" s="26"/>
    </row>
    <row r="152" spans="1:15" x14ac:dyDescent="0.15">
      <c r="B152" s="24"/>
      <c r="C152" s="24"/>
      <c r="D152" s="24"/>
      <c r="E152" s="24"/>
      <c r="F152" s="2"/>
      <c r="G152" s="2"/>
      <c r="H152" s="2"/>
      <c r="I152" s="2"/>
      <c r="N152" s="26"/>
      <c r="O152" s="26"/>
    </row>
    <row r="153" spans="1:15" x14ac:dyDescent="0.15">
      <c r="B153" s="24"/>
      <c r="C153" s="24"/>
      <c r="D153" s="24"/>
      <c r="E153" s="24"/>
      <c r="F153" s="2"/>
      <c r="G153" s="2"/>
      <c r="H153" s="2"/>
      <c r="I153" s="2"/>
      <c r="N153" s="26"/>
      <c r="O153" s="26"/>
    </row>
    <row r="154" spans="1:15" x14ac:dyDescent="0.15">
      <c r="B154" s="24"/>
      <c r="C154" s="24"/>
      <c r="D154" s="24"/>
      <c r="E154" s="24"/>
      <c r="F154" s="2"/>
      <c r="G154" s="2"/>
      <c r="H154" s="2"/>
      <c r="I154" s="2"/>
      <c r="N154" s="26"/>
      <c r="O154" s="26"/>
    </row>
    <row r="155" spans="1:15" x14ac:dyDescent="0.15">
      <c r="B155" s="24"/>
      <c r="C155" s="24"/>
      <c r="D155" s="24"/>
      <c r="E155" s="24"/>
      <c r="F155" s="2"/>
      <c r="G155" s="2"/>
      <c r="H155" s="2"/>
      <c r="I155" s="2"/>
      <c r="N155" s="26"/>
      <c r="O155" s="26"/>
    </row>
    <row r="156" spans="1:15" x14ac:dyDescent="0.15">
      <c r="B156" s="24"/>
      <c r="C156" s="24"/>
      <c r="D156" s="24"/>
      <c r="E156" s="24"/>
      <c r="F156" s="2"/>
      <c r="G156" s="2"/>
      <c r="H156" s="2"/>
      <c r="I156" s="2"/>
      <c r="N156" s="26"/>
      <c r="O156" s="26"/>
    </row>
    <row r="157" spans="1:15" x14ac:dyDescent="0.15">
      <c r="B157" s="24"/>
      <c r="C157" s="24"/>
      <c r="D157" s="24"/>
      <c r="E157" s="24"/>
      <c r="F157" s="2"/>
      <c r="G157" s="2"/>
      <c r="H157" s="2"/>
      <c r="I157" s="2"/>
      <c r="N157" s="26"/>
      <c r="O157" s="26"/>
    </row>
  </sheetData>
  <sheetProtection algorithmName="SHA-512" hashValue="elg+wekxPqSvtP2bHMFKD35kJD14uwoiwhtSWwaA3+WeZiuFSZJ1HXAPP0alpgxm8JW1lk4zrTykY07nHir8pA==" saltValue="c74q31QNHt1P4GdjDItXtA==" spinCount="100000" sheet="1" objects="1" scenarios="1"/>
  <mergeCells count="78">
    <mergeCell ref="B95:D95"/>
    <mergeCell ref="A100:G100"/>
    <mergeCell ref="B70:D70"/>
    <mergeCell ref="A79:G79"/>
    <mergeCell ref="B81:D81"/>
    <mergeCell ref="B82:D82"/>
    <mergeCell ref="B90:D90"/>
    <mergeCell ref="B74:F74"/>
    <mergeCell ref="J1:K1"/>
    <mergeCell ref="G11:L11"/>
    <mergeCell ref="G10:L10"/>
    <mergeCell ref="B111:D111"/>
    <mergeCell ref="B110:D110"/>
    <mergeCell ref="G53:I53"/>
    <mergeCell ref="B54:C54"/>
    <mergeCell ref="G54:I54"/>
    <mergeCell ref="B55:C55"/>
    <mergeCell ref="G55:I55"/>
    <mergeCell ref="G51:I51"/>
    <mergeCell ref="K31:K32"/>
    <mergeCell ref="B33:B44"/>
    <mergeCell ref="C38:C39"/>
    <mergeCell ref="B46:B49"/>
    <mergeCell ref="B103:D103"/>
    <mergeCell ref="C8:F8"/>
    <mergeCell ref="C7:F7"/>
    <mergeCell ref="B132:D132"/>
    <mergeCell ref="B137:D137"/>
    <mergeCell ref="B17:D17"/>
    <mergeCell ref="B18:D18"/>
    <mergeCell ref="B19:D19"/>
    <mergeCell ref="C33:D33"/>
    <mergeCell ref="C34:D34"/>
    <mergeCell ref="B51:B52"/>
    <mergeCell ref="B22:G22"/>
    <mergeCell ref="B11:E12"/>
    <mergeCell ref="B15:K15"/>
    <mergeCell ref="G52:I52"/>
    <mergeCell ref="B53:C53"/>
    <mergeCell ref="B116:D116"/>
    <mergeCell ref="D46:F46"/>
    <mergeCell ref="G46:I49"/>
    <mergeCell ref="J46:J49"/>
    <mergeCell ref="K46:K49"/>
    <mergeCell ref="E48:F48"/>
    <mergeCell ref="D49:E49"/>
    <mergeCell ref="J31:J32"/>
    <mergeCell ref="B60:C60"/>
    <mergeCell ref="G60:I60"/>
    <mergeCell ref="B61:C61"/>
    <mergeCell ref="G61:I61"/>
    <mergeCell ref="B31:B32"/>
    <mergeCell ref="C31:D32"/>
    <mergeCell ref="E31:E32"/>
    <mergeCell ref="F31:F32"/>
    <mergeCell ref="B57:C57"/>
    <mergeCell ref="G57:I57"/>
    <mergeCell ref="B58:C58"/>
    <mergeCell ref="G58:I58"/>
    <mergeCell ref="G59:I59"/>
    <mergeCell ref="G50:I50"/>
    <mergeCell ref="C46:C49"/>
    <mergeCell ref="B143:J146"/>
    <mergeCell ref="B63:J63"/>
    <mergeCell ref="I64:J64"/>
    <mergeCell ref="B56:C56"/>
    <mergeCell ref="G56:I56"/>
    <mergeCell ref="A121:G121"/>
    <mergeCell ref="B131:D131"/>
    <mergeCell ref="B136:D136"/>
    <mergeCell ref="B123:D123"/>
    <mergeCell ref="B124:D124"/>
    <mergeCell ref="B102:D102"/>
    <mergeCell ref="B89:D89"/>
    <mergeCell ref="B94:D94"/>
    <mergeCell ref="B115:D115"/>
    <mergeCell ref="B69:K69"/>
    <mergeCell ref="B71:D71"/>
  </mergeCells>
  <phoneticPr fontId="5"/>
  <conditionalFormatting sqref="J77">
    <cfRule type="expression" dxfId="6" priority="10">
      <formula>SEARCH("３－",$J$77)&gt;0</formula>
    </cfRule>
  </conditionalFormatting>
  <conditionalFormatting sqref="A100">
    <cfRule type="expression" dxfId="5" priority="80">
      <formula>O77=2</formula>
    </cfRule>
  </conditionalFormatting>
  <conditionalFormatting sqref="A121">
    <cfRule type="expression" dxfId="4" priority="81">
      <formula>O77=3</formula>
    </cfRule>
  </conditionalFormatting>
  <conditionalFormatting sqref="A79">
    <cfRule type="expression" dxfId="3" priority="91">
      <formula>O77=1</formula>
    </cfRule>
  </conditionalFormatting>
  <conditionalFormatting sqref="E73">
    <cfRule type="expression" dxfId="2" priority="2" stopIfTrue="1">
      <formula>$O$14&lt;3</formula>
    </cfRule>
    <cfRule type="expression" dxfId="1" priority="3" stopIfTrue="1">
      <formula>$O$14=3</formula>
    </cfRule>
    <cfRule type="expression" dxfId="0" priority="1" stopIfTrue="1">
      <formula>$O$14=0</formula>
    </cfRule>
  </conditionalFormatting>
  <dataValidations xWindow="780" yWindow="365" count="9">
    <dataValidation type="list" allowBlank="1" showInputMessage="1" showErrorMessage="1" sqref="K12:M12">
      <formula1>$O$10:$O$11</formula1>
    </dataValidation>
    <dataValidation type="decimal" imeMode="off" operator="greaterThanOrEqual" allowBlank="1" showInputMessage="1" showErrorMessage="1" sqref="G45:I45 G51:G60 F45">
      <formula1>0</formula1>
    </dataValidation>
    <dataValidation type="list" allowBlank="1" showInputMessage="1" showErrorMessage="1" promptTitle="申請団体プルダウンリスト" prompt="プルダウンリストから選択してください" sqref="G11:L11">
      <formula1>$O$10:$O$12</formula1>
    </dataValidation>
    <dataValidation type="decimal" imeMode="off" operator="greaterThanOrEqual" allowBlank="1" showInputMessage="1" showErrorMessage="1" errorTitle="無効" error="出力は1kW以上が必要です。" sqref="E17:E18">
      <formula1>1</formula1>
    </dataValidation>
    <dataValidation type="whole" imeMode="off" operator="greaterThanOrEqual" allowBlank="1" showInputMessage="1" showErrorMessage="1" sqref="F33:F44 F51:F59">
      <formula1>0</formula1>
    </dataValidation>
    <dataValidation type="whole" operator="greaterThanOrEqual" allowBlank="1" showInputMessage="1" showErrorMessage="1" sqref="D51:E57">
      <formula1>0</formula1>
    </dataValidation>
    <dataValidation imeMode="on" allowBlank="1" showInputMessage="1" showErrorMessage="1" sqref="C7:F8"/>
    <dataValidation type="whole" operator="greaterThanOrEqual" allowBlank="1" showInputMessage="1" showErrorMessage="1" sqref="D60:F60">
      <formula1>-9999999</formula1>
    </dataValidation>
    <dataValidation type="list" allowBlank="1" showInputMessage="1" showErrorMessage="1" promptTitle="消費税率プルダウンリスト" prompt="プルダウンリストから選択してください" sqref="E73">
      <formula1>"8%,10％"</formula1>
    </dataValidation>
  </dataValidations>
  <pageMargins left="0.43307086614173229" right="0.23622047244094491" top="0.74803149606299213" bottom="0.35433070866141736" header="0.31496062992125984" footer="0.31496062992125984"/>
  <pageSetup paperSize="9" scale="86" fitToHeight="0" orientation="portrait" r:id="rId1"/>
  <headerFooter>
    <oddFooter>&amp;C&amp;P/&amp;N</oddFooter>
  </headerFooter>
  <rowBreaks count="2" manualBreakCount="2">
    <brk id="61"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1"/>
  <sheetViews>
    <sheetView showZeros="0" view="pageBreakPreview" zoomScale="110" zoomScaleNormal="100" zoomScaleSheetLayoutView="110" workbookViewId="0">
      <selection activeCell="G11" sqref="G11:L11"/>
    </sheetView>
  </sheetViews>
  <sheetFormatPr defaultColWidth="9" defaultRowHeight="13.5" x14ac:dyDescent="0.15"/>
  <cols>
    <col min="1" max="1" width="4.125" style="1" customWidth="1"/>
    <col min="2" max="2" width="7.125" style="1" customWidth="1"/>
    <col min="3" max="3" width="21" style="1" customWidth="1"/>
    <col min="4" max="4" width="14.375" style="1" customWidth="1"/>
    <col min="5" max="6" width="12.5" style="1" customWidth="1"/>
    <col min="7" max="9" width="4.625" style="151" customWidth="1"/>
    <col min="10" max="10" width="14.5" style="2" customWidth="1"/>
    <col min="11" max="11" width="5" style="2" customWidth="1"/>
    <col min="12" max="12" width="4" style="2" customWidth="1"/>
    <col min="13" max="13" width="4.375" style="2" customWidth="1"/>
    <col min="14" max="14" width="4" style="3" hidden="1" customWidth="1"/>
    <col min="15" max="15" width="11.125" style="3" hidden="1" customWidth="1"/>
    <col min="16" max="16" width="9" style="3" hidden="1" customWidth="1"/>
    <col min="17" max="17" width="9" style="3" customWidth="1"/>
    <col min="18" max="16384" width="9" style="3"/>
  </cols>
  <sheetData>
    <row r="1" spans="1:16" x14ac:dyDescent="0.15">
      <c r="A1" s="1" t="s">
        <v>11</v>
      </c>
      <c r="H1" s="188" t="s">
        <v>25</v>
      </c>
      <c r="I1" s="188"/>
      <c r="J1" s="402"/>
      <c r="K1" s="421"/>
      <c r="O1" s="6" t="s">
        <v>216</v>
      </c>
    </row>
    <row r="2" spans="1:16" ht="7.5" customHeight="1" x14ac:dyDescent="0.15">
      <c r="G2" s="76"/>
      <c r="H2" s="76"/>
      <c r="I2" s="76"/>
    </row>
    <row r="3" spans="1:16" x14ac:dyDescent="0.15">
      <c r="B3" s="187" t="s">
        <v>266</v>
      </c>
      <c r="C3" s="5"/>
      <c r="D3" s="6"/>
      <c r="E3" s="6"/>
      <c r="F3" s="6"/>
      <c r="J3" s="1"/>
      <c r="K3" s="1"/>
      <c r="L3" s="1"/>
      <c r="M3" s="1"/>
    </row>
    <row r="4" spans="1:16" x14ac:dyDescent="0.15">
      <c r="A4" s="3"/>
      <c r="B4" s="4" t="s">
        <v>64</v>
      </c>
      <c r="C4" s="94"/>
      <c r="D4" s="95"/>
      <c r="E4" s="95"/>
      <c r="F4" s="95"/>
      <c r="K4" s="3"/>
      <c r="L4" s="3"/>
      <c r="M4" s="3"/>
    </row>
    <row r="5" spans="1:16" ht="14.25" x14ac:dyDescent="0.15">
      <c r="B5" s="7"/>
      <c r="C5" s="7"/>
      <c r="J5" s="44" t="s">
        <v>215</v>
      </c>
      <c r="K5" s="42"/>
      <c r="L5" s="41"/>
      <c r="M5" s="41"/>
    </row>
    <row r="6" spans="1:16" ht="14.25" x14ac:dyDescent="0.15">
      <c r="A6" s="45" t="s">
        <v>63</v>
      </c>
      <c r="B6" s="7"/>
      <c r="C6" s="7"/>
      <c r="J6" s="91" t="s">
        <v>119</v>
      </c>
      <c r="K6" s="92"/>
    </row>
    <row r="7" spans="1:16" x14ac:dyDescent="0.15">
      <c r="A7" s="3"/>
      <c r="B7" s="96" t="s">
        <v>30</v>
      </c>
      <c r="C7" s="386"/>
      <c r="D7" s="387"/>
      <c r="E7" s="387"/>
      <c r="F7" s="387"/>
      <c r="G7" s="97"/>
      <c r="H7" s="97"/>
      <c r="I7" s="97"/>
      <c r="J7" s="97"/>
      <c r="K7" s="3"/>
      <c r="L7" s="3"/>
      <c r="M7" s="3"/>
    </row>
    <row r="8" spans="1:16" ht="13.5" customHeight="1" x14ac:dyDescent="0.15">
      <c r="A8" s="3"/>
      <c r="B8" s="186" t="s">
        <v>65</v>
      </c>
      <c r="C8" s="386"/>
      <c r="D8" s="387"/>
      <c r="E8" s="387"/>
      <c r="F8" s="387"/>
      <c r="G8" s="3"/>
      <c r="H8" s="3"/>
      <c r="I8" s="3"/>
      <c r="J8" s="3"/>
    </row>
    <row r="9" spans="1:16" x14ac:dyDescent="0.15">
      <c r="A9" s="8"/>
      <c r="B9" s="4"/>
      <c r="C9" s="4"/>
    </row>
    <row r="10" spans="1:16" ht="14.25" thickBot="1" x14ac:dyDescent="0.2">
      <c r="A10" s="8"/>
      <c r="B10" s="29" t="s">
        <v>26</v>
      </c>
      <c r="C10" s="4"/>
      <c r="D10" s="2"/>
      <c r="E10" s="2"/>
      <c r="F10" s="2"/>
      <c r="G10" s="408" t="s">
        <v>29</v>
      </c>
      <c r="H10" s="408"/>
      <c r="I10" s="408"/>
      <c r="J10" s="408"/>
      <c r="K10" s="408"/>
      <c r="L10" s="408"/>
      <c r="M10" s="16"/>
      <c r="N10" s="184">
        <v>1</v>
      </c>
      <c r="O10" s="185" t="s">
        <v>214</v>
      </c>
    </row>
    <row r="11" spans="1:16" ht="25.5" customHeight="1" thickBot="1" x14ac:dyDescent="0.2">
      <c r="A11" s="3"/>
      <c r="B11" s="422" t="s">
        <v>213</v>
      </c>
      <c r="C11" s="423"/>
      <c r="D11" s="423"/>
      <c r="E11" s="424"/>
      <c r="F11" s="43" t="s">
        <v>32</v>
      </c>
      <c r="G11" s="404"/>
      <c r="H11" s="405"/>
      <c r="I11" s="405"/>
      <c r="J11" s="406"/>
      <c r="K11" s="406"/>
      <c r="L11" s="407"/>
      <c r="M11" s="147"/>
      <c r="N11" s="184">
        <v>2</v>
      </c>
      <c r="O11" s="183" t="s">
        <v>212</v>
      </c>
      <c r="P11" s="40"/>
    </row>
    <row r="12" spans="1:16" ht="6" customHeight="1" x14ac:dyDescent="0.15">
      <c r="A12" s="3"/>
      <c r="B12" s="150"/>
      <c r="C12" s="150"/>
      <c r="D12" s="150"/>
      <c r="E12" s="150"/>
      <c r="F12" s="43"/>
      <c r="J12" s="3"/>
      <c r="K12" s="147"/>
      <c r="L12" s="147"/>
      <c r="M12" s="147"/>
      <c r="O12" s="6"/>
      <c r="P12" s="40"/>
    </row>
    <row r="13" spans="1:16" x14ac:dyDescent="0.15">
      <c r="A13" s="9" t="s">
        <v>62</v>
      </c>
      <c r="B13" s="9"/>
      <c r="C13" s="9"/>
      <c r="O13" s="39" t="s">
        <v>121</v>
      </c>
    </row>
    <row r="14" spans="1:16" x14ac:dyDescent="0.15">
      <c r="A14" s="8"/>
      <c r="B14" s="94" t="s">
        <v>35</v>
      </c>
      <c r="D14" s="2"/>
      <c r="E14" s="2"/>
      <c r="O14" s="56">
        <f>IF(G11="中小企業等以外の民間企業",1,IF(G11="中小企業等",2,0))</f>
        <v>0</v>
      </c>
    </row>
    <row r="15" spans="1:16" ht="39" customHeight="1" x14ac:dyDescent="0.15">
      <c r="A15" s="8"/>
      <c r="B15" s="330" t="s">
        <v>34</v>
      </c>
      <c r="C15" s="330"/>
      <c r="D15" s="331"/>
      <c r="E15" s="331"/>
      <c r="F15" s="331"/>
      <c r="G15" s="331"/>
      <c r="H15" s="331"/>
      <c r="I15" s="331"/>
      <c r="J15" s="332"/>
      <c r="K15" s="332"/>
      <c r="L15" s="142"/>
      <c r="M15" s="142"/>
    </row>
    <row r="16" spans="1:16" ht="12.75" customHeight="1" x14ac:dyDescent="0.15">
      <c r="A16" s="8"/>
      <c r="B16" s="140"/>
      <c r="C16" s="140"/>
      <c r="D16" s="141"/>
      <c r="E16" s="43" t="s">
        <v>12</v>
      </c>
      <c r="F16" s="141"/>
      <c r="G16" s="182"/>
      <c r="H16" s="182"/>
      <c r="I16" s="182"/>
      <c r="J16" s="142"/>
      <c r="K16" s="142"/>
      <c r="L16" s="142"/>
      <c r="M16" s="142"/>
    </row>
    <row r="17" spans="1:15" ht="13.5" customHeight="1" x14ac:dyDescent="0.15">
      <c r="A17" s="8"/>
      <c r="B17" s="390" t="s">
        <v>0</v>
      </c>
      <c r="C17" s="391"/>
      <c r="D17" s="336"/>
      <c r="E17" s="36"/>
      <c r="F17" s="11" t="s">
        <v>1</v>
      </c>
      <c r="G17" s="151" t="s">
        <v>2</v>
      </c>
      <c r="H17" s="137"/>
    </row>
    <row r="18" spans="1:15" ht="13.5" customHeight="1" thickBot="1" x14ac:dyDescent="0.2">
      <c r="A18" s="8"/>
      <c r="B18" s="390" t="s">
        <v>3</v>
      </c>
      <c r="C18" s="391"/>
      <c r="D18" s="336"/>
      <c r="E18" s="37"/>
      <c r="F18" s="12" t="s">
        <v>1</v>
      </c>
      <c r="G18" s="151" t="s">
        <v>4</v>
      </c>
      <c r="H18" s="137"/>
    </row>
    <row r="19" spans="1:15" ht="15.75" customHeight="1" thickBot="1" x14ac:dyDescent="0.2">
      <c r="A19" s="8"/>
      <c r="B19" s="392" t="s">
        <v>166</v>
      </c>
      <c r="C19" s="393"/>
      <c r="D19" s="394"/>
      <c r="E19" s="38">
        <f>IF(AND(ISBLANK(E17),ISBLANK(E18)),0,ROUNDDOWN(MIN(E17:E18),0))</f>
        <v>0</v>
      </c>
      <c r="F19" s="13" t="s">
        <v>1</v>
      </c>
      <c r="G19" s="151" t="s">
        <v>5</v>
      </c>
      <c r="H19" s="137" t="str">
        <f>IF(AND(E19&gt;=1,E19&lt;10),"出力10kW未満は、太陽光以外との組合せの場合のみ可","")</f>
        <v/>
      </c>
    </row>
    <row r="20" spans="1:15" ht="8.25" customHeight="1" x14ac:dyDescent="0.15">
      <c r="A20" s="8"/>
      <c r="B20" s="141"/>
      <c r="C20" s="141"/>
      <c r="E20" s="10"/>
      <c r="F20" s="145"/>
      <c r="O20" s="39"/>
    </row>
    <row r="21" spans="1:15" x14ac:dyDescent="0.15">
      <c r="A21" s="9" t="s">
        <v>13</v>
      </c>
      <c r="B21" s="9"/>
      <c r="C21" s="9"/>
      <c r="D21" s="15"/>
      <c r="E21" s="10" t="s">
        <v>6</v>
      </c>
      <c r="F21" s="17"/>
    </row>
    <row r="22" spans="1:15" ht="13.5" customHeight="1" x14ac:dyDescent="0.15">
      <c r="A22" s="8"/>
      <c r="B22" s="348" t="s">
        <v>16</v>
      </c>
      <c r="C22" s="348"/>
      <c r="D22" s="331"/>
      <c r="E22" s="331"/>
      <c r="F22" s="331"/>
      <c r="G22" s="331"/>
      <c r="H22" s="182"/>
      <c r="I22" s="182"/>
    </row>
    <row r="23" spans="1:15" x14ac:dyDescent="0.15">
      <c r="A23" s="8"/>
      <c r="B23" s="1" t="s">
        <v>14</v>
      </c>
      <c r="D23" s="18"/>
      <c r="E23" s="17"/>
      <c r="F23" s="17"/>
      <c r="N23" s="6"/>
    </row>
    <row r="24" spans="1:15" x14ac:dyDescent="0.15">
      <c r="A24" s="8"/>
      <c r="B24" s="1" t="s">
        <v>129</v>
      </c>
      <c r="D24" s="18"/>
      <c r="E24" s="17"/>
      <c r="F24" s="17"/>
      <c r="N24" s="6"/>
    </row>
    <row r="25" spans="1:15" ht="5.25" customHeight="1" x14ac:dyDescent="0.15">
      <c r="A25" s="8"/>
      <c r="D25" s="18"/>
      <c r="E25" s="17"/>
      <c r="F25" s="17"/>
      <c r="N25" s="6"/>
    </row>
    <row r="26" spans="1:15" ht="12" customHeight="1" x14ac:dyDescent="0.15">
      <c r="A26" s="3"/>
      <c r="B26" s="101" t="s">
        <v>113</v>
      </c>
      <c r="C26" s="143"/>
      <c r="D26" s="142"/>
      <c r="E26" s="142"/>
      <c r="F26" s="142"/>
      <c r="G26" s="142"/>
      <c r="H26" s="142"/>
      <c r="I26" s="142"/>
      <c r="J26" s="142"/>
    </row>
    <row r="27" spans="1:15" ht="12" customHeight="1" x14ac:dyDescent="0.15">
      <c r="A27" s="3"/>
      <c r="B27" s="103" t="s">
        <v>114</v>
      </c>
      <c r="C27" s="104" t="s">
        <v>133</v>
      </c>
      <c r="D27" s="142"/>
      <c r="E27" s="142"/>
      <c r="F27" s="142"/>
      <c r="G27" s="142"/>
      <c r="H27" s="142"/>
      <c r="I27" s="142"/>
      <c r="J27" s="142"/>
    </row>
    <row r="28" spans="1:15" ht="12" customHeight="1" x14ac:dyDescent="0.15">
      <c r="A28" s="3"/>
      <c r="B28" s="103"/>
      <c r="C28" s="104" t="s">
        <v>115</v>
      </c>
      <c r="D28" s="142"/>
      <c r="E28" s="142"/>
      <c r="F28" s="142"/>
      <c r="G28" s="142"/>
      <c r="H28" s="142"/>
      <c r="I28" s="142"/>
      <c r="J28" s="142"/>
    </row>
    <row r="29" spans="1:15" ht="4.5" customHeight="1" x14ac:dyDescent="0.15">
      <c r="A29" s="3"/>
      <c r="B29" s="103"/>
      <c r="C29" s="104"/>
      <c r="D29" s="142"/>
      <c r="E29" s="142"/>
      <c r="F29" s="142"/>
      <c r="G29" s="142"/>
      <c r="H29" s="142"/>
      <c r="I29" s="142"/>
      <c r="J29" s="142"/>
    </row>
    <row r="30" spans="1:15" ht="16.5" customHeight="1" x14ac:dyDescent="0.15">
      <c r="A30" s="3"/>
      <c r="B30" s="181"/>
      <c r="C30" s="142"/>
      <c r="D30" s="142"/>
      <c r="E30" s="142"/>
      <c r="F30" s="142"/>
      <c r="G30" s="132" t="s">
        <v>94</v>
      </c>
      <c r="H30" s="132" t="s">
        <v>95</v>
      </c>
      <c r="I30" s="132" t="s">
        <v>96</v>
      </c>
      <c r="J30" s="142"/>
    </row>
    <row r="31" spans="1:15" ht="15.75" customHeight="1" x14ac:dyDescent="0.15">
      <c r="A31" s="3"/>
      <c r="B31" s="354" t="s">
        <v>66</v>
      </c>
      <c r="C31" s="431" t="s">
        <v>67</v>
      </c>
      <c r="D31" s="432"/>
      <c r="E31" s="360" t="s">
        <v>68</v>
      </c>
      <c r="F31" s="360" t="s">
        <v>69</v>
      </c>
      <c r="G31" s="146" t="s">
        <v>70</v>
      </c>
      <c r="H31" s="106" t="s">
        <v>71</v>
      </c>
      <c r="I31" s="107"/>
      <c r="J31" s="351" t="s">
        <v>72</v>
      </c>
      <c r="K31" s="409" t="s">
        <v>73</v>
      </c>
    </row>
    <row r="32" spans="1:15" ht="12.75" customHeight="1" x14ac:dyDescent="0.15">
      <c r="A32" s="3"/>
      <c r="B32" s="355"/>
      <c r="C32" s="433"/>
      <c r="D32" s="434"/>
      <c r="E32" s="361"/>
      <c r="F32" s="361"/>
      <c r="G32" s="106" t="s">
        <v>74</v>
      </c>
      <c r="H32" s="108"/>
      <c r="I32" s="109"/>
      <c r="J32" s="352"/>
      <c r="K32" s="410"/>
    </row>
    <row r="33" spans="1:11" ht="14.25" customHeight="1" x14ac:dyDescent="0.15">
      <c r="A33" s="3"/>
      <c r="B33" s="411" t="s">
        <v>75</v>
      </c>
      <c r="C33" s="395" t="s">
        <v>36</v>
      </c>
      <c r="D33" s="396"/>
      <c r="E33" s="88"/>
      <c r="F33" s="82"/>
      <c r="G33" s="110" t="s">
        <v>76</v>
      </c>
      <c r="H33" s="110"/>
      <c r="I33" s="110"/>
      <c r="J33" s="89"/>
      <c r="K33" s="111" t="s">
        <v>77</v>
      </c>
    </row>
    <row r="34" spans="1:11" ht="14.25" customHeight="1" x14ac:dyDescent="0.15">
      <c r="A34" s="3"/>
      <c r="B34" s="412"/>
      <c r="C34" s="395" t="s">
        <v>78</v>
      </c>
      <c r="D34" s="396"/>
      <c r="E34" s="88"/>
      <c r="F34" s="82"/>
      <c r="G34" s="110" t="s">
        <v>76</v>
      </c>
      <c r="H34" s="110"/>
      <c r="I34" s="110"/>
      <c r="J34" s="89"/>
      <c r="K34" s="111" t="s">
        <v>79</v>
      </c>
    </row>
    <row r="35" spans="1:11" ht="32.25" customHeight="1" x14ac:dyDescent="0.15">
      <c r="A35" s="3"/>
      <c r="B35" s="412"/>
      <c r="C35" s="148" t="s">
        <v>80</v>
      </c>
      <c r="D35" s="112" t="s">
        <v>211</v>
      </c>
      <c r="E35" s="88"/>
      <c r="F35" s="82"/>
      <c r="G35" s="110" t="s">
        <v>76</v>
      </c>
      <c r="H35" s="110"/>
      <c r="I35" s="110"/>
      <c r="J35" s="89"/>
      <c r="K35" s="111" t="s">
        <v>81</v>
      </c>
    </row>
    <row r="36" spans="1:11" ht="23.25" customHeight="1" x14ac:dyDescent="0.15">
      <c r="A36" s="3"/>
      <c r="B36" s="412"/>
      <c r="C36" s="148" t="s">
        <v>126</v>
      </c>
      <c r="D36" s="112" t="s">
        <v>125</v>
      </c>
      <c r="E36" s="88"/>
      <c r="F36" s="82"/>
      <c r="G36" s="110"/>
      <c r="H36" s="110" t="s">
        <v>208</v>
      </c>
      <c r="I36" s="110"/>
      <c r="J36" s="89"/>
      <c r="K36" s="111" t="s">
        <v>82</v>
      </c>
    </row>
    <row r="37" spans="1:11" ht="14.25" customHeight="1" x14ac:dyDescent="0.15">
      <c r="A37" s="3"/>
      <c r="B37" s="412"/>
      <c r="C37" s="148" t="s">
        <v>37</v>
      </c>
      <c r="D37" s="113"/>
      <c r="E37" s="88"/>
      <c r="F37" s="82"/>
      <c r="G37" s="110" t="s">
        <v>76</v>
      </c>
      <c r="H37" s="110"/>
      <c r="I37" s="110"/>
      <c r="J37" s="89"/>
      <c r="K37" s="111" t="s">
        <v>83</v>
      </c>
    </row>
    <row r="38" spans="1:11" ht="12.75" customHeight="1" x14ac:dyDescent="0.15">
      <c r="A38" s="3"/>
      <c r="B38" s="412"/>
      <c r="C38" s="414" t="s">
        <v>38</v>
      </c>
      <c r="D38" s="113" t="s">
        <v>84</v>
      </c>
      <c r="E38" s="88"/>
      <c r="F38" s="82"/>
      <c r="G38" s="110" t="s">
        <v>76</v>
      </c>
      <c r="H38" s="110"/>
      <c r="I38" s="110"/>
      <c r="J38" s="89"/>
      <c r="K38" s="111" t="s">
        <v>85</v>
      </c>
    </row>
    <row r="39" spans="1:11" ht="12.75" customHeight="1" x14ac:dyDescent="0.15">
      <c r="A39" s="3"/>
      <c r="B39" s="412"/>
      <c r="C39" s="415"/>
      <c r="D39" s="113" t="s">
        <v>86</v>
      </c>
      <c r="E39" s="88"/>
      <c r="F39" s="82"/>
      <c r="G39" s="110"/>
      <c r="H39" s="110" t="s">
        <v>76</v>
      </c>
      <c r="I39" s="110"/>
      <c r="J39" s="89"/>
      <c r="K39" s="111" t="s">
        <v>87</v>
      </c>
    </row>
    <row r="40" spans="1:11" ht="14.25" customHeight="1" x14ac:dyDescent="0.15">
      <c r="A40" s="3"/>
      <c r="B40" s="412"/>
      <c r="C40" s="148" t="s">
        <v>39</v>
      </c>
      <c r="D40" s="113"/>
      <c r="E40" s="88"/>
      <c r="F40" s="82"/>
      <c r="G40" s="110"/>
      <c r="H40" s="110" t="s">
        <v>76</v>
      </c>
      <c r="I40" s="110"/>
      <c r="J40" s="89"/>
      <c r="K40" s="111" t="s">
        <v>88</v>
      </c>
    </row>
    <row r="41" spans="1:11" ht="14.25" customHeight="1" x14ac:dyDescent="0.15">
      <c r="A41" s="3"/>
      <c r="B41" s="412"/>
      <c r="C41" s="148" t="s">
        <v>207</v>
      </c>
      <c r="D41" s="112" t="s">
        <v>210</v>
      </c>
      <c r="E41" s="88"/>
      <c r="F41" s="82"/>
      <c r="G41" s="110" t="s">
        <v>76</v>
      </c>
      <c r="H41" s="110"/>
      <c r="I41" s="110"/>
      <c r="J41" s="89"/>
      <c r="K41" s="111" t="s">
        <v>90</v>
      </c>
    </row>
    <row r="42" spans="1:11" ht="14.25" customHeight="1" x14ac:dyDescent="0.15">
      <c r="A42" s="3"/>
      <c r="B42" s="412"/>
      <c r="C42" s="148" t="s">
        <v>207</v>
      </c>
      <c r="D42" s="112" t="s">
        <v>209</v>
      </c>
      <c r="E42" s="88"/>
      <c r="F42" s="82"/>
      <c r="G42" s="110"/>
      <c r="H42" s="110" t="s">
        <v>208</v>
      </c>
      <c r="I42" s="110"/>
      <c r="J42" s="89"/>
      <c r="K42" s="111" t="s">
        <v>139</v>
      </c>
    </row>
    <row r="43" spans="1:11" ht="14.25" customHeight="1" x14ac:dyDescent="0.15">
      <c r="A43" s="3"/>
      <c r="B43" s="412"/>
      <c r="C43" s="148" t="s">
        <v>207</v>
      </c>
      <c r="D43" s="112" t="s">
        <v>206</v>
      </c>
      <c r="E43" s="88"/>
      <c r="F43" s="82"/>
      <c r="G43" s="110"/>
      <c r="H43" s="110"/>
      <c r="I43" s="110" t="s">
        <v>76</v>
      </c>
      <c r="J43" s="89"/>
      <c r="K43" s="111" t="s">
        <v>140</v>
      </c>
    </row>
    <row r="44" spans="1:11" ht="14.25" customHeight="1" x14ac:dyDescent="0.15">
      <c r="A44" s="3"/>
      <c r="B44" s="413"/>
      <c r="C44" s="148" t="s">
        <v>89</v>
      </c>
      <c r="D44" s="113"/>
      <c r="E44" s="88"/>
      <c r="F44" s="82"/>
      <c r="G44" s="110"/>
      <c r="H44" s="110"/>
      <c r="I44" s="110" t="s">
        <v>76</v>
      </c>
      <c r="J44" s="89"/>
      <c r="K44" s="111" t="s">
        <v>141</v>
      </c>
    </row>
    <row r="45" spans="1:11" ht="6.75" customHeight="1" x14ac:dyDescent="0.15">
      <c r="A45" s="3"/>
      <c r="B45" s="69"/>
      <c r="C45" s="70"/>
      <c r="D45" s="114"/>
      <c r="E45" s="96"/>
      <c r="F45" s="71"/>
      <c r="G45" s="115"/>
      <c r="H45" s="115"/>
      <c r="I45" s="115"/>
      <c r="J45" s="72"/>
    </row>
    <row r="46" spans="1:11" ht="13.5" customHeight="1" x14ac:dyDescent="0.15">
      <c r="A46" s="3"/>
      <c r="B46" s="362" t="s">
        <v>7</v>
      </c>
      <c r="C46" s="362" t="s">
        <v>8</v>
      </c>
      <c r="D46" s="365" t="s">
        <v>91</v>
      </c>
      <c r="E46" s="366"/>
      <c r="F46" s="367"/>
      <c r="G46" s="368" t="s">
        <v>92</v>
      </c>
      <c r="H46" s="369"/>
      <c r="I46" s="370"/>
      <c r="J46" s="377" t="s">
        <v>72</v>
      </c>
      <c r="K46" s="380" t="s">
        <v>93</v>
      </c>
    </row>
    <row r="47" spans="1:11" ht="13.5" customHeight="1" x14ac:dyDescent="0.15">
      <c r="A47" s="3"/>
      <c r="B47" s="363"/>
      <c r="C47" s="363"/>
      <c r="D47" s="116" t="s">
        <v>94</v>
      </c>
      <c r="E47" s="116" t="s">
        <v>95</v>
      </c>
      <c r="F47" s="116" t="s">
        <v>205</v>
      </c>
      <c r="G47" s="371"/>
      <c r="H47" s="372"/>
      <c r="I47" s="373"/>
      <c r="J47" s="378"/>
      <c r="K47" s="381"/>
    </row>
    <row r="48" spans="1:11" ht="13.5" customHeight="1" x14ac:dyDescent="0.15">
      <c r="A48" s="3"/>
      <c r="B48" s="363"/>
      <c r="C48" s="363"/>
      <c r="D48" s="117" t="s">
        <v>97</v>
      </c>
      <c r="E48" s="356" t="s">
        <v>98</v>
      </c>
      <c r="F48" s="383"/>
      <c r="G48" s="371"/>
      <c r="H48" s="372"/>
      <c r="I48" s="373"/>
      <c r="J48" s="378"/>
      <c r="K48" s="381"/>
    </row>
    <row r="49" spans="1:15" ht="13.5" customHeight="1" x14ac:dyDescent="0.15">
      <c r="A49" s="3"/>
      <c r="B49" s="364"/>
      <c r="C49" s="364"/>
      <c r="D49" s="384" t="s">
        <v>130</v>
      </c>
      <c r="E49" s="385"/>
      <c r="F49" s="118"/>
      <c r="G49" s="374"/>
      <c r="H49" s="375"/>
      <c r="I49" s="376"/>
      <c r="J49" s="379"/>
      <c r="K49" s="382"/>
    </row>
    <row r="50" spans="1:15" ht="14.25" customHeight="1" x14ac:dyDescent="0.15">
      <c r="A50" s="3"/>
      <c r="B50" s="149" t="s">
        <v>75</v>
      </c>
      <c r="C50" s="119" t="s">
        <v>204</v>
      </c>
      <c r="D50" s="171">
        <f>SUM(F33:F35,F37:F38,F41)</f>
        <v>0</v>
      </c>
      <c r="E50" s="171">
        <f>SUM(F36,F39,F40,F42)</f>
        <v>0</v>
      </c>
      <c r="F50" s="171">
        <f>SUM(F43:F44)</f>
        <v>0</v>
      </c>
      <c r="G50" s="428">
        <f t="shared" ref="G50:G60" si="0">SUM(D50:F50)</f>
        <v>0</v>
      </c>
      <c r="H50" s="426"/>
      <c r="I50" s="427"/>
      <c r="J50" s="133"/>
      <c r="K50" s="11" t="s">
        <v>203</v>
      </c>
    </row>
    <row r="51" spans="1:15" ht="31.5" customHeight="1" x14ac:dyDescent="0.15">
      <c r="A51" s="3"/>
      <c r="B51" s="397" t="s">
        <v>99</v>
      </c>
      <c r="C51" s="180" t="s">
        <v>122</v>
      </c>
      <c r="D51" s="179"/>
      <c r="E51" s="173"/>
      <c r="F51" s="178"/>
      <c r="G51" s="425">
        <f t="shared" si="0"/>
        <v>0</v>
      </c>
      <c r="H51" s="426"/>
      <c r="I51" s="427"/>
      <c r="J51" s="133"/>
      <c r="K51" s="11" t="s">
        <v>202</v>
      </c>
    </row>
    <row r="52" spans="1:15" ht="37.5" customHeight="1" x14ac:dyDescent="0.15">
      <c r="A52" s="3"/>
      <c r="B52" s="398"/>
      <c r="C52" s="73" t="s">
        <v>201</v>
      </c>
      <c r="D52" s="172"/>
      <c r="E52" s="173"/>
      <c r="F52" s="172"/>
      <c r="G52" s="425">
        <f t="shared" si="0"/>
        <v>0</v>
      </c>
      <c r="H52" s="426"/>
      <c r="I52" s="427"/>
      <c r="J52" s="133"/>
      <c r="K52" s="11" t="s">
        <v>200</v>
      </c>
    </row>
    <row r="53" spans="1:15" ht="14.25" customHeight="1" x14ac:dyDescent="0.15">
      <c r="A53" s="3"/>
      <c r="B53" s="335" t="s">
        <v>100</v>
      </c>
      <c r="C53" s="336"/>
      <c r="D53" s="174"/>
      <c r="E53" s="177"/>
      <c r="F53" s="172"/>
      <c r="G53" s="425">
        <f t="shared" si="0"/>
        <v>0</v>
      </c>
      <c r="H53" s="426"/>
      <c r="I53" s="427"/>
      <c r="J53" s="133"/>
      <c r="K53" s="11" t="s">
        <v>199</v>
      </c>
    </row>
    <row r="54" spans="1:15" ht="14.25" customHeight="1" x14ac:dyDescent="0.15">
      <c r="A54" s="3"/>
      <c r="B54" s="335" t="s">
        <v>101</v>
      </c>
      <c r="C54" s="336"/>
      <c r="D54" s="174"/>
      <c r="E54" s="177"/>
      <c r="F54" s="172"/>
      <c r="G54" s="425">
        <f t="shared" si="0"/>
        <v>0</v>
      </c>
      <c r="H54" s="426"/>
      <c r="I54" s="427"/>
      <c r="J54" s="133"/>
      <c r="K54" s="11" t="s">
        <v>198</v>
      </c>
    </row>
    <row r="55" spans="1:15" ht="14.25" customHeight="1" x14ac:dyDescent="0.15">
      <c r="A55" s="3"/>
      <c r="B55" s="335" t="s">
        <v>102</v>
      </c>
      <c r="C55" s="336"/>
      <c r="D55" s="174"/>
      <c r="E55" s="177"/>
      <c r="F55" s="172"/>
      <c r="G55" s="425">
        <f t="shared" si="0"/>
        <v>0</v>
      </c>
      <c r="H55" s="426"/>
      <c r="I55" s="427"/>
      <c r="J55" s="133"/>
      <c r="K55" s="11" t="s">
        <v>197</v>
      </c>
    </row>
    <row r="56" spans="1:15" ht="14.25" customHeight="1" x14ac:dyDescent="0.15">
      <c r="A56" s="3"/>
      <c r="B56" s="335" t="s">
        <v>103</v>
      </c>
      <c r="C56" s="336"/>
      <c r="D56" s="174"/>
      <c r="E56" s="177"/>
      <c r="F56" s="172"/>
      <c r="G56" s="425">
        <f t="shared" si="0"/>
        <v>0</v>
      </c>
      <c r="H56" s="426"/>
      <c r="I56" s="427"/>
      <c r="J56" s="133"/>
      <c r="K56" s="11" t="s">
        <v>196</v>
      </c>
    </row>
    <row r="57" spans="1:15" ht="14.25" customHeight="1" x14ac:dyDescent="0.15">
      <c r="A57" s="3"/>
      <c r="B57" s="335" t="s">
        <v>104</v>
      </c>
      <c r="C57" s="336"/>
      <c r="D57" s="174"/>
      <c r="E57" s="173"/>
      <c r="F57" s="172"/>
      <c r="G57" s="425">
        <f t="shared" si="0"/>
        <v>0</v>
      </c>
      <c r="H57" s="426"/>
      <c r="I57" s="427"/>
      <c r="J57" s="134"/>
      <c r="K57" s="11" t="s">
        <v>195</v>
      </c>
    </row>
    <row r="58" spans="1:15" ht="14.25" customHeight="1" x14ac:dyDescent="0.15">
      <c r="A58" s="3"/>
      <c r="B58" s="335" t="s">
        <v>105</v>
      </c>
      <c r="C58" s="336"/>
      <c r="D58" s="176"/>
      <c r="E58" s="175"/>
      <c r="F58" s="174"/>
      <c r="G58" s="425">
        <f t="shared" si="0"/>
        <v>0</v>
      </c>
      <c r="H58" s="426"/>
      <c r="I58" s="427"/>
      <c r="J58" s="134"/>
      <c r="K58" s="123" t="s">
        <v>194</v>
      </c>
    </row>
    <row r="59" spans="1:15" ht="14.25" customHeight="1" x14ac:dyDescent="0.15">
      <c r="A59" s="3"/>
      <c r="B59" s="62" t="s">
        <v>109</v>
      </c>
      <c r="C59" s="130" t="s">
        <v>106</v>
      </c>
      <c r="D59" s="176"/>
      <c r="E59" s="175"/>
      <c r="F59" s="174"/>
      <c r="G59" s="425">
        <f t="shared" si="0"/>
        <v>0</v>
      </c>
      <c r="H59" s="426"/>
      <c r="I59" s="427"/>
      <c r="J59" s="134"/>
      <c r="K59" s="123" t="s">
        <v>193</v>
      </c>
    </row>
    <row r="60" spans="1:15" ht="14.25" customHeight="1" x14ac:dyDescent="0.15">
      <c r="A60" s="3"/>
      <c r="B60" s="335" t="s">
        <v>89</v>
      </c>
      <c r="C60" s="336"/>
      <c r="D60" s="174"/>
      <c r="E60" s="173"/>
      <c r="F60" s="172"/>
      <c r="G60" s="425">
        <f t="shared" si="0"/>
        <v>0</v>
      </c>
      <c r="H60" s="426"/>
      <c r="I60" s="427"/>
      <c r="J60" s="134"/>
      <c r="K60" s="123" t="s">
        <v>192</v>
      </c>
    </row>
    <row r="61" spans="1:15" ht="14.25" customHeight="1" x14ac:dyDescent="0.15">
      <c r="A61" s="46"/>
      <c r="B61" s="335" t="s">
        <v>107</v>
      </c>
      <c r="C61" s="336"/>
      <c r="D61" s="171">
        <f>SUM(D50:D57,D60)</f>
        <v>0</v>
      </c>
      <c r="E61" s="171">
        <f>SUM(E50:E57,E60)</f>
        <v>0</v>
      </c>
      <c r="F61" s="171">
        <f>SUM(F50:F60)</f>
        <v>0</v>
      </c>
      <c r="G61" s="428">
        <f t="shared" ref="G61:I61" si="1">SUM(G50:G60)</f>
        <v>0</v>
      </c>
      <c r="H61" s="429">
        <f t="shared" si="1"/>
        <v>0</v>
      </c>
      <c r="I61" s="430">
        <f t="shared" si="1"/>
        <v>0</v>
      </c>
      <c r="J61" s="134"/>
      <c r="K61" s="110"/>
    </row>
    <row r="62" spans="1:15" ht="7.5" customHeight="1" x14ac:dyDescent="0.15">
      <c r="A62" s="19"/>
      <c r="B62" s="170"/>
      <c r="C62" s="170"/>
      <c r="D62" s="170"/>
      <c r="E62" s="170"/>
      <c r="F62" s="169"/>
      <c r="G62" s="168"/>
      <c r="H62" s="167"/>
      <c r="I62" s="167"/>
    </row>
    <row r="63" spans="1:15" ht="63" customHeight="1" thickBot="1" x14ac:dyDescent="0.2">
      <c r="A63" s="19"/>
      <c r="B63" s="330" t="s">
        <v>191</v>
      </c>
      <c r="C63" s="330"/>
      <c r="D63" s="331"/>
      <c r="E63" s="331"/>
      <c r="F63" s="331"/>
      <c r="G63" s="331"/>
      <c r="H63" s="331"/>
      <c r="I63" s="331"/>
      <c r="J63" s="332"/>
    </row>
    <row r="64" spans="1:15" ht="18" customHeight="1" thickBot="1" x14ac:dyDescent="0.2">
      <c r="A64" s="19"/>
      <c r="B64" s="20" t="s">
        <v>154</v>
      </c>
      <c r="C64" s="4"/>
      <c r="D64" s="4"/>
      <c r="E64" s="4"/>
      <c r="F64" s="6"/>
      <c r="G64" s="3"/>
      <c r="H64" s="124"/>
      <c r="I64" s="333">
        <f>SUM(D61:E61)</f>
        <v>0</v>
      </c>
      <c r="J64" s="334"/>
      <c r="K64" s="21" t="s">
        <v>116</v>
      </c>
      <c r="O64" s="3" t="s">
        <v>117</v>
      </c>
    </row>
    <row r="65" spans="1:15" ht="9.75" customHeight="1" x14ac:dyDescent="0.15">
      <c r="A65" s="4"/>
      <c r="B65" s="20"/>
      <c r="C65" s="20"/>
      <c r="D65" s="4"/>
      <c r="E65" s="75"/>
      <c r="F65" s="21"/>
      <c r="G65" s="76"/>
      <c r="H65" s="76"/>
      <c r="I65" s="76"/>
    </row>
    <row r="66" spans="1:15" ht="62.25" customHeight="1" x14ac:dyDescent="0.15">
      <c r="B66" s="437" t="s">
        <v>190</v>
      </c>
      <c r="C66" s="437"/>
      <c r="D66" s="332"/>
      <c r="E66" s="332"/>
      <c r="F66" s="332"/>
      <c r="G66" s="332"/>
      <c r="H66" s="332"/>
      <c r="I66" s="332"/>
      <c r="J66" s="332"/>
      <c r="K66" s="332"/>
      <c r="L66" s="332"/>
      <c r="M66" s="142"/>
      <c r="O66" s="61" t="s">
        <v>118</v>
      </c>
    </row>
    <row r="67" spans="1:15" ht="7.5" customHeight="1" thickBot="1" x14ac:dyDescent="0.2">
      <c r="B67" s="144"/>
      <c r="C67" s="144"/>
      <c r="D67" s="166"/>
      <c r="E67" s="141"/>
      <c r="F67" s="165"/>
    </row>
    <row r="68" spans="1:15" ht="30.75" customHeight="1" thickBot="1" x14ac:dyDescent="0.2">
      <c r="A68" s="163" t="s">
        <v>6</v>
      </c>
      <c r="B68" s="435" t="s">
        <v>189</v>
      </c>
      <c r="C68" s="331"/>
      <c r="D68" s="436"/>
      <c r="E68" s="164">
        <f>IF(AND(O14=1,O68=1),IF(ISERR(I64/E19),"",ROUNDDOWN(I64/E19,1)),0)</f>
        <v>0</v>
      </c>
      <c r="F68" s="159" t="s">
        <v>188</v>
      </c>
      <c r="G68" s="158"/>
      <c r="H68" s="158"/>
      <c r="I68" s="158"/>
      <c r="O68" s="56">
        <f>IF(O14*E19*I64&gt;0,1,0)</f>
        <v>0</v>
      </c>
    </row>
    <row r="69" spans="1:15" ht="18" customHeight="1" thickBot="1" x14ac:dyDescent="0.2">
      <c r="A69" s="163"/>
      <c r="B69" s="162"/>
      <c r="C69" s="162"/>
      <c r="D69" s="161"/>
      <c r="E69" s="160"/>
      <c r="F69" s="159"/>
      <c r="G69" s="158"/>
      <c r="H69" s="158"/>
      <c r="I69" s="158"/>
      <c r="J69" s="17" t="s">
        <v>187</v>
      </c>
    </row>
    <row r="70" spans="1:15" ht="31.5" customHeight="1" thickBot="1" x14ac:dyDescent="0.2">
      <c r="B70" s="451" t="s">
        <v>186</v>
      </c>
      <c r="C70" s="332"/>
      <c r="D70" s="452"/>
      <c r="E70" s="440" t="s">
        <v>257</v>
      </c>
      <c r="F70" s="441"/>
      <c r="G70" s="441"/>
      <c r="H70" s="442"/>
      <c r="I70" s="157"/>
      <c r="J70" s="438" t="str">
        <f>IF(O71=1,"合格",IF(O71=2,"不合格",IF(O71=3,"非該当","")))</f>
        <v/>
      </c>
      <c r="K70" s="35"/>
      <c r="L70" s="35"/>
      <c r="M70" s="35"/>
      <c r="O70" s="127" t="s">
        <v>185</v>
      </c>
    </row>
    <row r="71" spans="1:15" ht="40.5" customHeight="1" thickBot="1" x14ac:dyDescent="0.2">
      <c r="B71" s="331"/>
      <c r="C71" s="332"/>
      <c r="D71" s="452"/>
      <c r="E71" s="440" t="s">
        <v>258</v>
      </c>
      <c r="F71" s="441"/>
      <c r="G71" s="441"/>
      <c r="H71" s="442"/>
      <c r="I71" s="157"/>
      <c r="J71" s="439"/>
      <c r="K71" s="35"/>
      <c r="L71" s="35"/>
      <c r="M71" s="35"/>
      <c r="O71" s="56" t="str">
        <f>IF(AND(O14=1,O68=1),IF(E68&lt;=(220*1000),1,2),IF(AND(O14=2,O68=1),3,""))</f>
        <v/>
      </c>
    </row>
    <row r="72" spans="1:15" ht="9" customHeight="1" x14ac:dyDescent="0.15">
      <c r="B72" s="141"/>
      <c r="C72" s="141"/>
      <c r="E72" s="23"/>
      <c r="F72" s="19"/>
      <c r="G72" s="157"/>
      <c r="H72" s="157"/>
      <c r="I72" s="157"/>
      <c r="J72" s="35"/>
      <c r="K72" s="35"/>
      <c r="L72" s="35"/>
      <c r="M72" s="35"/>
      <c r="O72" s="35"/>
    </row>
    <row r="73" spans="1:15" ht="20.25" customHeight="1" x14ac:dyDescent="0.15">
      <c r="B73" s="141"/>
      <c r="C73" s="141"/>
      <c r="E73" s="23"/>
      <c r="F73" s="19"/>
      <c r="G73" s="157"/>
      <c r="H73" s="157"/>
      <c r="I73" s="157"/>
      <c r="J73" s="35"/>
      <c r="K73" s="35"/>
      <c r="L73" s="35"/>
      <c r="M73" s="35"/>
      <c r="O73" s="35"/>
    </row>
    <row r="74" spans="1:15" ht="26.25" customHeight="1" x14ac:dyDescent="0.15">
      <c r="A74" s="9" t="s">
        <v>15</v>
      </c>
      <c r="B74" s="144"/>
      <c r="C74" s="144"/>
      <c r="E74" s="23"/>
      <c r="F74" s="19"/>
      <c r="G74" s="157"/>
      <c r="H74" s="157"/>
      <c r="I74" s="157"/>
    </row>
    <row r="75" spans="1:15" ht="10.5" customHeight="1" x14ac:dyDescent="0.15">
      <c r="A75" s="14" t="s">
        <v>40</v>
      </c>
      <c r="B75" s="144"/>
      <c r="C75" s="144"/>
      <c r="E75" s="23"/>
      <c r="F75" s="19"/>
      <c r="G75" s="157"/>
      <c r="H75" s="157"/>
      <c r="I75" s="157"/>
    </row>
    <row r="76" spans="1:15" ht="27.75" customHeight="1" x14ac:dyDescent="0.15">
      <c r="A76" s="9"/>
      <c r="B76" s="347" t="s">
        <v>167</v>
      </c>
      <c r="C76" s="348"/>
      <c r="D76" s="331"/>
      <c r="E76" s="331"/>
      <c r="F76" s="331"/>
      <c r="G76" s="331"/>
      <c r="H76" s="331"/>
      <c r="I76" s="331"/>
      <c r="J76" s="332"/>
      <c r="K76" s="332"/>
      <c r="O76" s="6" t="s">
        <v>184</v>
      </c>
    </row>
    <row r="77" spans="1:15" ht="42.75" customHeight="1" thickBot="1" x14ac:dyDescent="0.2">
      <c r="B77" s="416" t="s">
        <v>155</v>
      </c>
      <c r="C77" s="417"/>
      <c r="D77" s="418"/>
      <c r="E77" s="47" t="str">
        <f>IF(O77=1,E61,"")</f>
        <v/>
      </c>
      <c r="F77" s="24" t="s">
        <v>10</v>
      </c>
      <c r="H77" s="48" t="s">
        <v>9</v>
      </c>
      <c r="J77" s="30"/>
      <c r="N77" s="26"/>
      <c r="O77" s="60">
        <f>IF(OR(O71=1,AND(O14=2,O68=1),AND(O14=3,O68=1)),1,0)</f>
        <v>0</v>
      </c>
    </row>
    <row r="78" spans="1:15" ht="28.5" customHeight="1" thickBot="1" x14ac:dyDescent="0.2">
      <c r="B78" s="349" t="s">
        <v>156</v>
      </c>
      <c r="C78" s="346"/>
      <c r="D78" s="350"/>
      <c r="E78" s="27" t="str">
        <f>IF(O77=1,D61,"")</f>
        <v/>
      </c>
      <c r="F78" s="24" t="s">
        <v>10</v>
      </c>
      <c r="H78" s="48" t="s">
        <v>17</v>
      </c>
      <c r="J78" s="30"/>
      <c r="N78" s="26"/>
      <c r="O78" s="26"/>
    </row>
    <row r="79" spans="1:15" x14ac:dyDescent="0.15">
      <c r="B79" s="28"/>
      <c r="C79" s="28"/>
      <c r="D79" s="29" t="s">
        <v>24</v>
      </c>
      <c r="E79" s="24"/>
      <c r="F79" s="25"/>
      <c r="G79" s="155"/>
      <c r="H79" s="155"/>
      <c r="I79" s="155"/>
      <c r="J79" s="30"/>
      <c r="N79" s="26"/>
      <c r="O79" s="26"/>
    </row>
    <row r="80" spans="1:15" ht="14.25" thickBot="1" x14ac:dyDescent="0.2">
      <c r="A80" s="29" t="s">
        <v>20</v>
      </c>
      <c r="D80" s="29"/>
      <c r="E80" s="24"/>
      <c r="F80" s="25"/>
      <c r="G80" s="155"/>
      <c r="H80" s="155"/>
      <c r="I80" s="155"/>
      <c r="J80" s="30"/>
      <c r="N80" s="26"/>
      <c r="O80" s="26" t="s">
        <v>169</v>
      </c>
    </row>
    <row r="81" spans="1:15" ht="21.75" customHeight="1" thickBot="1" x14ac:dyDescent="0.2">
      <c r="A81" s="28" t="s">
        <v>183</v>
      </c>
      <c r="C81" s="28"/>
      <c r="D81" s="29"/>
      <c r="E81" s="24"/>
      <c r="F81" s="25"/>
      <c r="G81" s="155"/>
      <c r="H81" s="448" t="str">
        <f>IF(O81=1,"３－１",IF(O81=2,"３－２",""))</f>
        <v/>
      </c>
      <c r="I81" s="449"/>
      <c r="J81" s="450"/>
      <c r="K81" s="57" t="s">
        <v>58</v>
      </c>
      <c r="N81" s="26"/>
      <c r="O81" s="60">
        <f>IF(AND(O14=1,O77=1),1,IF(AND(O14=2,O77=1),2,0))</f>
        <v>0</v>
      </c>
    </row>
    <row r="82" spans="1:15" x14ac:dyDescent="0.15">
      <c r="B82" s="28"/>
      <c r="C82" s="28"/>
      <c r="D82" s="29"/>
      <c r="E82" s="24"/>
      <c r="F82" s="25"/>
      <c r="G82" s="155"/>
      <c r="H82" s="155"/>
      <c r="I82" s="155"/>
      <c r="J82" s="30"/>
      <c r="N82" s="26"/>
      <c r="O82" s="26"/>
    </row>
    <row r="83" spans="1:15" ht="21" customHeight="1" x14ac:dyDescent="0.15">
      <c r="A83" s="340" t="s">
        <v>182</v>
      </c>
      <c r="B83" s="332"/>
      <c r="C83" s="332"/>
      <c r="D83" s="332"/>
      <c r="E83" s="332"/>
      <c r="F83" s="341"/>
      <c r="G83" s="341"/>
      <c r="H83" s="156"/>
      <c r="I83" s="156"/>
      <c r="J83" s="30"/>
      <c r="N83" s="26"/>
      <c r="O83" s="26"/>
    </row>
    <row r="84" spans="1:15" x14ac:dyDescent="0.15">
      <c r="B84" s="31" t="s">
        <v>19</v>
      </c>
      <c r="C84" s="31"/>
      <c r="D84" s="30"/>
      <c r="E84" s="32"/>
      <c r="F84" s="2"/>
      <c r="G84" s="155"/>
      <c r="H84" s="155"/>
      <c r="I84" s="155"/>
      <c r="J84" s="30"/>
      <c r="N84" s="26"/>
      <c r="O84" s="26"/>
    </row>
    <row r="85" spans="1:15" ht="18" customHeight="1" x14ac:dyDescent="0.15">
      <c r="B85" s="345" t="s">
        <v>23</v>
      </c>
      <c r="C85" s="346"/>
      <c r="D85" s="346"/>
      <c r="E85" s="33">
        <f>IF($O$81=1,ROUNDDOWN($E$78/3,0),0)</f>
        <v>0</v>
      </c>
      <c r="F85" s="30" t="s">
        <v>44</v>
      </c>
      <c r="H85" s="48" t="s">
        <v>41</v>
      </c>
      <c r="N85" s="26"/>
      <c r="O85" s="26"/>
    </row>
    <row r="86" spans="1:15" ht="21" customHeight="1" x14ac:dyDescent="0.15">
      <c r="B86" s="345" t="s">
        <v>259</v>
      </c>
      <c r="C86" s="346"/>
      <c r="D86" s="346"/>
      <c r="E86" s="33">
        <f>IF($O$81=1,$E$19*60000,0)</f>
        <v>0</v>
      </c>
      <c r="F86" s="30" t="s">
        <v>44</v>
      </c>
      <c r="H86" s="48" t="s">
        <v>42</v>
      </c>
      <c r="N86" s="26"/>
      <c r="O86" s="26"/>
    </row>
    <row r="87" spans="1:15" ht="9" customHeight="1" thickBot="1" x14ac:dyDescent="0.2">
      <c r="B87" s="28"/>
      <c r="C87" s="28"/>
      <c r="D87" s="3"/>
      <c r="E87" s="34"/>
      <c r="F87" s="30"/>
      <c r="H87" s="2"/>
      <c r="N87" s="26"/>
      <c r="O87" s="26"/>
    </row>
    <row r="88" spans="1:15" ht="18" customHeight="1" thickBot="1" x14ac:dyDescent="0.2">
      <c r="B88" s="26" t="s">
        <v>47</v>
      </c>
      <c r="C88" s="26"/>
      <c r="D88" s="3"/>
      <c r="E88" s="58">
        <f>IF($O$81=1,IF(E85&lt;=E86,"定率補助扱い","定額補助扱い"),0)</f>
        <v>0</v>
      </c>
      <c r="F88" s="30"/>
      <c r="H88" s="2"/>
      <c r="N88" s="26"/>
      <c r="O88" s="26"/>
    </row>
    <row r="89" spans="1:15" ht="19.5" customHeight="1" x14ac:dyDescent="0.15">
      <c r="B89" s="26" t="s">
        <v>48</v>
      </c>
      <c r="C89" s="26"/>
      <c r="D89" s="3"/>
      <c r="E89" s="34"/>
      <c r="F89" s="30"/>
      <c r="H89" s="2"/>
      <c r="N89" s="26"/>
      <c r="O89" s="26"/>
    </row>
    <row r="90" spans="1:15" ht="9" customHeight="1" x14ac:dyDescent="0.15">
      <c r="B90" s="49"/>
      <c r="C90" s="125"/>
      <c r="D90" s="125"/>
      <c r="E90" s="153"/>
      <c r="F90" s="30"/>
      <c r="G90" s="138"/>
      <c r="H90" s="2"/>
      <c r="N90" s="26"/>
      <c r="O90" s="26"/>
    </row>
    <row r="91" spans="1:15" ht="14.25" customHeight="1" x14ac:dyDescent="0.15">
      <c r="B91" s="51" t="s">
        <v>164</v>
      </c>
      <c r="C91" s="125"/>
      <c r="D91" s="125"/>
      <c r="E91" s="153"/>
      <c r="F91" s="30"/>
      <c r="G91" s="138"/>
      <c r="H91" s="2"/>
      <c r="N91" s="26"/>
      <c r="O91" s="26"/>
    </row>
    <row r="92" spans="1:15" ht="14.25" customHeight="1" x14ac:dyDescent="0.15">
      <c r="B92" s="51" t="s">
        <v>49</v>
      </c>
      <c r="C92" s="125"/>
      <c r="D92" s="125"/>
      <c r="E92" s="153"/>
      <c r="F92" s="30"/>
      <c r="G92" s="138"/>
      <c r="H92" s="2"/>
      <c r="N92" s="26"/>
      <c r="O92" s="26"/>
    </row>
    <row r="93" spans="1:15" ht="33.75" customHeight="1" x14ac:dyDescent="0.15">
      <c r="B93" s="445" t="s">
        <v>176</v>
      </c>
      <c r="C93" s="446"/>
      <c r="D93" s="447"/>
      <c r="E93" s="154">
        <f>IF(AND($O$81=1,E88="定率補助扱い"),$E$78,0)</f>
        <v>0</v>
      </c>
      <c r="F93" s="30"/>
      <c r="H93" s="48" t="s">
        <v>55</v>
      </c>
      <c r="N93" s="26"/>
      <c r="O93" s="26"/>
    </row>
    <row r="94" spans="1:15" ht="33.75" customHeight="1" x14ac:dyDescent="0.15">
      <c r="B94" s="443" t="s">
        <v>175</v>
      </c>
      <c r="C94" s="444"/>
      <c r="D94" s="444"/>
      <c r="E94" s="154">
        <f>IF(AND($O$81=1,E88="定率補助扱い"),ROUNDDOWN(E85,0),0)</f>
        <v>0</v>
      </c>
      <c r="F94" s="30" t="s">
        <v>44</v>
      </c>
      <c r="H94" s="48" t="s">
        <v>57</v>
      </c>
      <c r="N94" s="26"/>
      <c r="O94" s="26"/>
    </row>
    <row r="95" spans="1:15" ht="15" customHeight="1" x14ac:dyDescent="0.15">
      <c r="B95" s="59" t="s">
        <v>180</v>
      </c>
      <c r="C95" s="126"/>
      <c r="D95" s="126"/>
      <c r="E95" s="153"/>
      <c r="F95" s="30"/>
      <c r="H95" s="48"/>
      <c r="N95" s="26"/>
      <c r="O95" s="26"/>
    </row>
    <row r="96" spans="1:15" s="54" customFormat="1" ht="9" customHeight="1" x14ac:dyDescent="0.15">
      <c r="A96" s="4"/>
      <c r="B96" s="49"/>
      <c r="C96" s="125"/>
      <c r="D96" s="125"/>
      <c r="E96" s="153"/>
      <c r="F96" s="52"/>
      <c r="G96" s="76"/>
      <c r="H96" s="53"/>
      <c r="K96" s="22"/>
      <c r="L96" s="22"/>
      <c r="M96" s="22"/>
      <c r="N96" s="28"/>
      <c r="O96" s="28"/>
    </row>
    <row r="97" spans="1:15" s="54" customFormat="1" ht="18" customHeight="1" x14ac:dyDescent="0.15">
      <c r="A97" s="4"/>
      <c r="B97" s="51" t="s">
        <v>50</v>
      </c>
      <c r="C97" s="125"/>
      <c r="D97" s="125"/>
      <c r="E97" s="153"/>
      <c r="F97" s="52"/>
      <c r="G97" s="76"/>
      <c r="H97" s="53"/>
      <c r="K97" s="22"/>
      <c r="L97" s="22"/>
      <c r="M97" s="22"/>
      <c r="N97" s="28"/>
      <c r="O97" s="28"/>
    </row>
    <row r="98" spans="1:15" ht="30" customHeight="1" x14ac:dyDescent="0.15">
      <c r="B98" s="445" t="s">
        <v>173</v>
      </c>
      <c r="C98" s="446"/>
      <c r="D98" s="447"/>
      <c r="E98" s="154">
        <f>IF(AND($O$81=1,E88="定額補助扱い"),$E$78,0)</f>
        <v>0</v>
      </c>
      <c r="F98" s="30"/>
      <c r="H98" s="48" t="s">
        <v>55</v>
      </c>
      <c r="N98" s="26"/>
      <c r="O98" s="26"/>
    </row>
    <row r="99" spans="1:15" ht="30" customHeight="1" x14ac:dyDescent="0.15">
      <c r="B99" s="443" t="s">
        <v>172</v>
      </c>
      <c r="C99" s="444"/>
      <c r="D99" s="444"/>
      <c r="E99" s="154">
        <f>IF(AND($O$81=1,E88="定額補助扱い"),ROUNDDOWN(E86,0),0)</f>
        <v>0</v>
      </c>
      <c r="F99" s="30" t="s">
        <v>44</v>
      </c>
      <c r="H99" s="48" t="s">
        <v>56</v>
      </c>
      <c r="N99" s="26"/>
      <c r="O99" s="26"/>
    </row>
    <row r="100" spans="1:15" ht="14.25" customHeight="1" x14ac:dyDescent="0.15">
      <c r="B100" s="59" t="s">
        <v>179</v>
      </c>
      <c r="C100" s="125"/>
      <c r="D100" s="125"/>
      <c r="E100" s="153"/>
      <c r="F100" s="30"/>
      <c r="G100" s="138"/>
      <c r="H100" s="2"/>
      <c r="N100" s="26"/>
      <c r="O100" s="26"/>
    </row>
    <row r="101" spans="1:15" ht="9" customHeight="1" x14ac:dyDescent="0.15">
      <c r="B101" s="49"/>
      <c r="C101" s="125"/>
      <c r="D101" s="125"/>
      <c r="E101" s="153"/>
      <c r="F101" s="30"/>
      <c r="G101" s="138"/>
      <c r="H101" s="2"/>
      <c r="N101" s="26"/>
      <c r="O101" s="26"/>
    </row>
    <row r="102" spans="1:15" x14ac:dyDescent="0.15">
      <c r="B102" s="26" t="s">
        <v>21</v>
      </c>
      <c r="C102" s="26"/>
      <c r="D102" s="24"/>
      <c r="E102" s="24"/>
      <c r="F102" s="2"/>
      <c r="G102" s="138"/>
      <c r="H102" s="2"/>
      <c r="N102" s="26"/>
      <c r="O102" s="26"/>
    </row>
    <row r="103" spans="1:15" ht="18" customHeight="1" x14ac:dyDescent="0.15">
      <c r="B103" s="26"/>
      <c r="C103" s="26"/>
      <c r="D103" s="24"/>
      <c r="E103" s="24"/>
      <c r="F103" s="2"/>
      <c r="G103" s="138"/>
      <c r="H103" s="2"/>
      <c r="N103" s="26"/>
      <c r="O103" s="26"/>
    </row>
    <row r="104" spans="1:15" ht="21" customHeight="1" x14ac:dyDescent="0.15">
      <c r="A104" s="340" t="s">
        <v>178</v>
      </c>
      <c r="B104" s="332"/>
      <c r="C104" s="332"/>
      <c r="D104" s="332"/>
      <c r="E104" s="332"/>
      <c r="F104" s="341"/>
      <c r="G104" s="341"/>
      <c r="H104" s="2"/>
      <c r="N104" s="26"/>
      <c r="O104" s="26"/>
    </row>
    <row r="105" spans="1:15" x14ac:dyDescent="0.15">
      <c r="B105" s="31" t="s">
        <v>19</v>
      </c>
      <c r="C105" s="31"/>
      <c r="D105" s="30"/>
      <c r="E105" s="32"/>
      <c r="F105" s="2"/>
      <c r="H105" s="30"/>
      <c r="N105" s="26"/>
      <c r="O105" s="26"/>
    </row>
    <row r="106" spans="1:15" ht="18" customHeight="1" x14ac:dyDescent="0.15">
      <c r="B106" s="345" t="s">
        <v>177</v>
      </c>
      <c r="C106" s="346"/>
      <c r="D106" s="346"/>
      <c r="E106" s="33">
        <f>IF($O$81=2,ROUNDDOWN($E$78/3,0),0)</f>
        <v>0</v>
      </c>
      <c r="F106" s="30" t="s">
        <v>44</v>
      </c>
      <c r="H106" s="48" t="s">
        <v>41</v>
      </c>
      <c r="N106" s="26"/>
      <c r="O106" s="26"/>
    </row>
    <row r="107" spans="1:15" ht="21" customHeight="1" x14ac:dyDescent="0.15">
      <c r="B107" s="345" t="s">
        <v>181</v>
      </c>
      <c r="C107" s="346"/>
      <c r="D107" s="346"/>
      <c r="E107" s="33">
        <f>IF($O$81=2,$E$19*70000,0)</f>
        <v>0</v>
      </c>
      <c r="F107" s="30" t="s">
        <v>44</v>
      </c>
      <c r="H107" s="48" t="s">
        <v>46</v>
      </c>
      <c r="N107" s="26"/>
      <c r="O107" s="26"/>
    </row>
    <row r="108" spans="1:15" ht="9" customHeight="1" thickBot="1" x14ac:dyDescent="0.2">
      <c r="B108" s="28"/>
      <c r="C108" s="28"/>
      <c r="D108" s="3"/>
      <c r="E108" s="34"/>
      <c r="F108" s="30"/>
      <c r="H108" s="2"/>
      <c r="N108" s="26"/>
      <c r="O108" s="26"/>
    </row>
    <row r="109" spans="1:15" ht="18" customHeight="1" thickBot="1" x14ac:dyDescent="0.2">
      <c r="B109" s="26" t="s">
        <v>47</v>
      </c>
      <c r="C109" s="26"/>
      <c r="D109" s="3"/>
      <c r="E109" s="58">
        <f>IF(O81=2,IF(E106&lt;=E107,"定率補助扱い","定額補助扱い"),0)</f>
        <v>0</v>
      </c>
      <c r="F109" s="30"/>
      <c r="H109" s="2"/>
      <c r="N109" s="26"/>
      <c r="O109" s="26"/>
    </row>
    <row r="110" spans="1:15" ht="19.5" customHeight="1" x14ac:dyDescent="0.15">
      <c r="B110" s="26" t="s">
        <v>48</v>
      </c>
      <c r="C110" s="26"/>
      <c r="D110" s="3"/>
      <c r="E110" s="34"/>
      <c r="F110" s="30"/>
      <c r="H110" s="2"/>
      <c r="N110" s="26"/>
      <c r="O110" s="26"/>
    </row>
    <row r="111" spans="1:15" ht="9" customHeight="1" x14ac:dyDescent="0.15">
      <c r="B111" s="49"/>
      <c r="C111" s="125"/>
      <c r="D111" s="125"/>
      <c r="E111" s="153"/>
      <c r="F111" s="30"/>
      <c r="H111" s="48"/>
      <c r="N111" s="26"/>
      <c r="O111" s="26"/>
    </row>
    <row r="112" spans="1:15" ht="14.25" customHeight="1" x14ac:dyDescent="0.15">
      <c r="B112" s="51" t="s">
        <v>164</v>
      </c>
      <c r="C112" s="125"/>
      <c r="D112" s="125"/>
      <c r="E112" s="153"/>
      <c r="F112" s="30"/>
      <c r="H112" s="48"/>
      <c r="N112" s="26"/>
      <c r="O112" s="26"/>
    </row>
    <row r="113" spans="1:15" ht="14.25" customHeight="1" x14ac:dyDescent="0.15">
      <c r="B113" s="51" t="s">
        <v>49</v>
      </c>
      <c r="C113" s="125"/>
      <c r="D113" s="125"/>
      <c r="E113" s="153"/>
      <c r="F113" s="30"/>
      <c r="H113" s="48"/>
      <c r="N113" s="26"/>
      <c r="O113" s="26"/>
    </row>
    <row r="114" spans="1:15" ht="30" customHeight="1" x14ac:dyDescent="0.15">
      <c r="B114" s="445" t="s">
        <v>176</v>
      </c>
      <c r="C114" s="446"/>
      <c r="D114" s="447"/>
      <c r="E114" s="154">
        <f>IF(AND($O$81=2,E109="定率補助扱い"),$E$78,0)</f>
        <v>0</v>
      </c>
      <c r="F114" s="30"/>
      <c r="H114" s="48" t="s">
        <v>55</v>
      </c>
      <c r="N114" s="26"/>
      <c r="O114" s="26"/>
    </row>
    <row r="115" spans="1:15" ht="30" customHeight="1" x14ac:dyDescent="0.15">
      <c r="B115" s="443" t="s">
        <v>175</v>
      </c>
      <c r="C115" s="444"/>
      <c r="D115" s="444"/>
      <c r="E115" s="154">
        <f>IF(AND($O$81=2,E109="定率補助扱い"),ROUNDDOWN(E106,0),0)</f>
        <v>0</v>
      </c>
      <c r="F115" s="30" t="s">
        <v>44</v>
      </c>
      <c r="H115" s="48" t="s">
        <v>57</v>
      </c>
      <c r="N115" s="26"/>
      <c r="O115" s="26"/>
    </row>
    <row r="116" spans="1:15" ht="15" customHeight="1" x14ac:dyDescent="0.15">
      <c r="B116" s="59" t="s">
        <v>174</v>
      </c>
      <c r="C116" s="126"/>
      <c r="D116" s="126"/>
      <c r="E116" s="153"/>
      <c r="F116" s="30"/>
      <c r="H116" s="48"/>
      <c r="N116" s="26"/>
      <c r="O116" s="26"/>
    </row>
    <row r="117" spans="1:15" s="54" customFormat="1" ht="9" customHeight="1" x14ac:dyDescent="0.15">
      <c r="A117" s="4"/>
      <c r="B117" s="49"/>
      <c r="C117" s="125"/>
      <c r="D117" s="125"/>
      <c r="E117" s="153"/>
      <c r="F117" s="52"/>
      <c r="G117" s="76"/>
      <c r="H117" s="53"/>
      <c r="K117" s="22"/>
      <c r="L117" s="22"/>
      <c r="M117" s="22"/>
      <c r="N117" s="28"/>
      <c r="O117" s="28"/>
    </row>
    <row r="118" spans="1:15" s="54" customFormat="1" ht="18" customHeight="1" x14ac:dyDescent="0.15">
      <c r="A118" s="4"/>
      <c r="B118" s="51" t="s">
        <v>50</v>
      </c>
      <c r="C118" s="125"/>
      <c r="D118" s="125"/>
      <c r="E118" s="153"/>
      <c r="F118" s="52"/>
      <c r="G118" s="76"/>
      <c r="H118" s="53"/>
      <c r="K118" s="22"/>
      <c r="L118" s="22"/>
      <c r="M118" s="22"/>
      <c r="N118" s="28"/>
      <c r="O118" s="28"/>
    </row>
    <row r="119" spans="1:15" ht="30" customHeight="1" x14ac:dyDescent="0.15">
      <c r="B119" s="445" t="s">
        <v>173</v>
      </c>
      <c r="C119" s="446"/>
      <c r="D119" s="447"/>
      <c r="E119" s="154">
        <f>IF(AND($O$81=2,E109="定額補助扱い"),$E$78,0)</f>
        <v>0</v>
      </c>
      <c r="F119" s="30"/>
      <c r="H119" s="48" t="s">
        <v>55</v>
      </c>
      <c r="N119" s="26"/>
      <c r="O119" s="26"/>
    </row>
    <row r="120" spans="1:15" ht="30" customHeight="1" x14ac:dyDescent="0.15">
      <c r="B120" s="443" t="s">
        <v>172</v>
      </c>
      <c r="C120" s="444"/>
      <c r="D120" s="444"/>
      <c r="E120" s="154">
        <f>IF(AND($O$81=2,E109="定額補助扱い"),ROUNDDOWN(E107,0),0)</f>
        <v>0</v>
      </c>
      <c r="F120" s="30" t="s">
        <v>44</v>
      </c>
      <c r="H120" s="48" t="s">
        <v>56</v>
      </c>
      <c r="N120" s="26"/>
      <c r="O120" s="26"/>
    </row>
    <row r="121" spans="1:15" ht="14.25" customHeight="1" x14ac:dyDescent="0.15">
      <c r="B121" s="59" t="s">
        <v>171</v>
      </c>
      <c r="C121" s="125"/>
      <c r="D121" s="125"/>
      <c r="E121" s="153"/>
      <c r="F121" s="30"/>
      <c r="G121" s="138"/>
      <c r="H121" s="2"/>
      <c r="N121" s="26"/>
      <c r="O121" s="26"/>
    </row>
    <row r="122" spans="1:15" ht="9" customHeight="1" x14ac:dyDescent="0.15">
      <c r="B122" s="49"/>
      <c r="C122" s="125"/>
      <c r="D122" s="125"/>
      <c r="E122" s="153"/>
      <c r="F122" s="30"/>
      <c r="G122" s="138"/>
      <c r="H122" s="138"/>
      <c r="N122" s="26"/>
      <c r="O122" s="26"/>
    </row>
    <row r="123" spans="1:15" x14ac:dyDescent="0.15">
      <c r="B123" s="26" t="s">
        <v>21</v>
      </c>
      <c r="C123" s="26"/>
      <c r="D123" s="24"/>
      <c r="E123" s="24"/>
      <c r="F123" s="2"/>
      <c r="G123" s="138"/>
      <c r="H123" s="138"/>
      <c r="I123" s="138"/>
      <c r="N123" s="26"/>
      <c r="O123" s="26"/>
    </row>
    <row r="124" spans="1:15" x14ac:dyDescent="0.15">
      <c r="B124" s="26"/>
      <c r="C124" s="26"/>
      <c r="D124" s="24"/>
      <c r="E124" s="24"/>
      <c r="F124" s="2"/>
      <c r="G124" s="138"/>
      <c r="H124" s="138"/>
      <c r="I124" s="138"/>
      <c r="N124" s="26"/>
      <c r="O124" s="26"/>
    </row>
    <row r="125" spans="1:15" ht="14.25" thickBot="1" x14ac:dyDescent="0.2">
      <c r="B125" s="26" t="s">
        <v>163</v>
      </c>
      <c r="C125" s="26"/>
      <c r="D125" s="24"/>
      <c r="E125" s="24"/>
      <c r="F125" s="2"/>
      <c r="G125" s="138"/>
      <c r="H125" s="138"/>
      <c r="I125" s="138"/>
      <c r="N125" s="26"/>
      <c r="O125" s="26"/>
    </row>
    <row r="126" spans="1:15" x14ac:dyDescent="0.15">
      <c r="B126" s="321"/>
      <c r="C126" s="322"/>
      <c r="D126" s="322"/>
      <c r="E126" s="322"/>
      <c r="F126" s="322"/>
      <c r="G126" s="322"/>
      <c r="H126" s="322"/>
      <c r="I126" s="322"/>
      <c r="J126" s="323"/>
      <c r="N126" s="26"/>
      <c r="O126" s="26"/>
    </row>
    <row r="127" spans="1:15" x14ac:dyDescent="0.15">
      <c r="B127" s="324"/>
      <c r="C127" s="325"/>
      <c r="D127" s="325"/>
      <c r="E127" s="325"/>
      <c r="F127" s="325"/>
      <c r="G127" s="325"/>
      <c r="H127" s="325"/>
      <c r="I127" s="325"/>
      <c r="J127" s="326"/>
      <c r="N127" s="26"/>
      <c r="O127" s="26"/>
    </row>
    <row r="128" spans="1:15" x14ac:dyDescent="0.15">
      <c r="B128" s="324"/>
      <c r="C128" s="325"/>
      <c r="D128" s="325"/>
      <c r="E128" s="325"/>
      <c r="F128" s="325"/>
      <c r="G128" s="325"/>
      <c r="H128" s="325"/>
      <c r="I128" s="325"/>
      <c r="J128" s="326"/>
      <c r="N128" s="26"/>
      <c r="O128" s="26"/>
    </row>
    <row r="129" spans="1:15" ht="18" customHeight="1" thickBot="1" x14ac:dyDescent="0.2">
      <c r="B129" s="327"/>
      <c r="C129" s="328"/>
      <c r="D129" s="328"/>
      <c r="E129" s="328"/>
      <c r="F129" s="328"/>
      <c r="G129" s="328"/>
      <c r="H129" s="328"/>
      <c r="I129" s="328"/>
      <c r="J129" s="329"/>
      <c r="N129" s="26"/>
      <c r="O129" s="26"/>
    </row>
    <row r="130" spans="1:15" ht="18" customHeight="1" x14ac:dyDescent="0.15">
      <c r="B130" s="152"/>
      <c r="C130" s="152"/>
      <c r="D130" s="152"/>
      <c r="E130" s="152"/>
      <c r="F130" s="152"/>
      <c r="G130" s="152"/>
      <c r="H130" s="152"/>
      <c r="I130" s="152"/>
      <c r="J130" s="152"/>
      <c r="N130" s="26"/>
      <c r="O130" s="26"/>
    </row>
    <row r="131" spans="1:15" s="26" customFormat="1" ht="17.25" customHeight="1" x14ac:dyDescent="0.15">
      <c r="A131" s="14" t="s">
        <v>33</v>
      </c>
      <c r="G131" s="151"/>
      <c r="H131" s="151"/>
      <c r="I131" s="151"/>
    </row>
    <row r="132" spans="1:15" ht="19.5" customHeight="1" x14ac:dyDescent="0.15">
      <c r="A132" s="14" t="s">
        <v>165</v>
      </c>
      <c r="B132" s="24"/>
      <c r="C132" s="24"/>
      <c r="D132" s="24"/>
      <c r="E132" s="24"/>
      <c r="F132" s="2"/>
      <c r="G132" s="2"/>
      <c r="H132" s="2"/>
      <c r="I132" s="2"/>
      <c r="N132" s="26"/>
      <c r="O132" s="26"/>
    </row>
    <row r="133" spans="1:15" x14ac:dyDescent="0.15">
      <c r="B133" s="24"/>
      <c r="C133" s="24"/>
      <c r="D133" s="24"/>
      <c r="E133" s="24"/>
      <c r="F133" s="2"/>
      <c r="N133" s="26"/>
      <c r="O133" s="26"/>
    </row>
    <row r="134" spans="1:15" x14ac:dyDescent="0.15">
      <c r="B134" s="24"/>
      <c r="C134" s="24"/>
      <c r="D134" s="24"/>
      <c r="E134" s="24"/>
      <c r="F134" s="2"/>
      <c r="N134" s="26"/>
      <c r="O134" s="26"/>
    </row>
    <row r="135" spans="1:15" x14ac:dyDescent="0.15">
      <c r="B135" s="24"/>
      <c r="C135" s="24"/>
      <c r="D135" s="24"/>
      <c r="E135" s="24"/>
      <c r="F135" s="2"/>
      <c r="N135" s="26"/>
      <c r="O135" s="26"/>
    </row>
    <row r="136" spans="1:15" x14ac:dyDescent="0.15">
      <c r="B136" s="24"/>
      <c r="C136" s="24"/>
      <c r="D136" s="24"/>
      <c r="E136" s="24"/>
      <c r="F136" s="2"/>
      <c r="N136" s="26"/>
      <c r="O136" s="26"/>
    </row>
    <row r="137" spans="1:15" x14ac:dyDescent="0.15">
      <c r="B137" s="24"/>
      <c r="C137" s="24"/>
      <c r="D137" s="24"/>
      <c r="E137" s="24"/>
      <c r="F137" s="2"/>
      <c r="N137" s="26"/>
      <c r="O137" s="26"/>
    </row>
    <row r="138" spans="1:15" x14ac:dyDescent="0.15">
      <c r="B138" s="24"/>
      <c r="C138" s="24"/>
      <c r="D138" s="24"/>
      <c r="E138" s="24"/>
      <c r="F138" s="2"/>
      <c r="N138" s="26"/>
      <c r="O138" s="26"/>
    </row>
    <row r="139" spans="1:15" x14ac:dyDescent="0.15">
      <c r="B139" s="24"/>
      <c r="C139" s="24"/>
      <c r="D139" s="24"/>
      <c r="E139" s="24"/>
      <c r="F139" s="2"/>
      <c r="N139" s="26"/>
      <c r="O139" s="26"/>
    </row>
    <row r="140" spans="1:15" x14ac:dyDescent="0.15">
      <c r="B140" s="24"/>
      <c r="C140" s="24"/>
      <c r="D140" s="24"/>
      <c r="E140" s="24"/>
      <c r="F140" s="2"/>
      <c r="N140" s="26"/>
      <c r="O140" s="26"/>
    </row>
    <row r="141" spans="1:15" x14ac:dyDescent="0.15">
      <c r="B141" s="24"/>
      <c r="C141" s="24"/>
      <c r="D141" s="24"/>
      <c r="E141" s="24"/>
      <c r="F141" s="2"/>
      <c r="N141" s="26"/>
      <c r="O141" s="26"/>
    </row>
  </sheetData>
  <sheetProtection algorithmName="SHA-512" hashValue="wdfnK6aP8o8ei5vmbQ6B37/gWuhL6LJ2/WURCaJx9xVsuY1rPw/9kOkh1m4zl5b4rmMOieRuESO2oLCFXBXrJw==" saltValue="u3yZIlHosp6WDFkwslEDzQ==" spinCount="100000" sheet="1" objects="1" scenarios="1"/>
  <mergeCells count="77">
    <mergeCell ref="B76:K76"/>
    <mergeCell ref="H81:J81"/>
    <mergeCell ref="B78:D78"/>
    <mergeCell ref="B77:D77"/>
    <mergeCell ref="B70:D71"/>
    <mergeCell ref="E70:H70"/>
    <mergeCell ref="B120:D120"/>
    <mergeCell ref="A83:G83"/>
    <mergeCell ref="A104:G104"/>
    <mergeCell ref="B114:D114"/>
    <mergeCell ref="B119:D119"/>
    <mergeCell ref="B115:D115"/>
    <mergeCell ref="B106:D106"/>
    <mergeCell ref="B107:D107"/>
    <mergeCell ref="B94:D94"/>
    <mergeCell ref="B99:D99"/>
    <mergeCell ref="B93:D93"/>
    <mergeCell ref="B98:D98"/>
    <mergeCell ref="B85:D85"/>
    <mergeCell ref="B86:D86"/>
    <mergeCell ref="K31:K32"/>
    <mergeCell ref="K46:K49"/>
    <mergeCell ref="J46:J49"/>
    <mergeCell ref="G54:I54"/>
    <mergeCell ref="G55:I55"/>
    <mergeCell ref="G50:I50"/>
    <mergeCell ref="G51:I51"/>
    <mergeCell ref="J31:J32"/>
    <mergeCell ref="G52:I52"/>
    <mergeCell ref="B68:D68"/>
    <mergeCell ref="B63:J63"/>
    <mergeCell ref="I64:J64"/>
    <mergeCell ref="B66:L66"/>
    <mergeCell ref="J70:J71"/>
    <mergeCell ref="E71:H71"/>
    <mergeCell ref="C33:D33"/>
    <mergeCell ref="C34:D34"/>
    <mergeCell ref="B31:B32"/>
    <mergeCell ref="G56:I56"/>
    <mergeCell ref="D46:F46"/>
    <mergeCell ref="E31:E32"/>
    <mergeCell ref="C38:C39"/>
    <mergeCell ref="B55:C55"/>
    <mergeCell ref="B56:C56"/>
    <mergeCell ref="B46:B49"/>
    <mergeCell ref="E48:F48"/>
    <mergeCell ref="D49:E49"/>
    <mergeCell ref="F31:F32"/>
    <mergeCell ref="C31:D32"/>
    <mergeCell ref="C7:F7"/>
    <mergeCell ref="C8:F8"/>
    <mergeCell ref="B22:G22"/>
    <mergeCell ref="B17:D17"/>
    <mergeCell ref="B18:D18"/>
    <mergeCell ref="B19:D19"/>
    <mergeCell ref="G58:I58"/>
    <mergeCell ref="G53:I53"/>
    <mergeCell ref="G46:I49"/>
    <mergeCell ref="B54:C54"/>
    <mergeCell ref="B57:C57"/>
    <mergeCell ref="G57:I57"/>
    <mergeCell ref="B126:J129"/>
    <mergeCell ref="J1:K1"/>
    <mergeCell ref="B33:B44"/>
    <mergeCell ref="B51:B52"/>
    <mergeCell ref="B53:C53"/>
    <mergeCell ref="B15:K15"/>
    <mergeCell ref="G11:L11"/>
    <mergeCell ref="G10:L10"/>
    <mergeCell ref="B11:E11"/>
    <mergeCell ref="B58:C58"/>
    <mergeCell ref="B60:C60"/>
    <mergeCell ref="B61:C61"/>
    <mergeCell ref="G59:I59"/>
    <mergeCell ref="G60:I60"/>
    <mergeCell ref="G61:I61"/>
    <mergeCell ref="C46:C49"/>
  </mergeCells>
  <phoneticPr fontId="28"/>
  <conditionalFormatting sqref="H81">
    <cfRule type="expression" dxfId="32" priority="1">
      <formula>SEARCH("３－",$H$81)&gt;0</formula>
    </cfRule>
  </conditionalFormatting>
  <conditionalFormatting sqref="A104">
    <cfRule type="expression" dxfId="31" priority="2">
      <formula>O81=2</formula>
    </cfRule>
  </conditionalFormatting>
  <conditionalFormatting sqref="E68">
    <cfRule type="expression" dxfId="30" priority="3">
      <formula>OR(O14=2,O14=3)</formula>
    </cfRule>
  </conditionalFormatting>
  <conditionalFormatting sqref="A83">
    <cfRule type="expression" dxfId="29" priority="4">
      <formula>O81=1</formula>
    </cfRule>
  </conditionalFormatting>
  <conditionalFormatting sqref="J70:J71">
    <cfRule type="expression" dxfId="28" priority="5">
      <formula>$O$71=1</formula>
    </cfRule>
    <cfRule type="expression" dxfId="27" priority="6">
      <formula>$O$71=2</formula>
    </cfRule>
    <cfRule type="expression" dxfId="26" priority="7">
      <formula>OR($O$14=2,$O$14=3)</formula>
    </cfRule>
  </conditionalFormatting>
  <conditionalFormatting sqref="F70:G70 I70">
    <cfRule type="expression" dxfId="25" priority="8">
      <formula>AND(P14=1,P70=2)</formula>
    </cfRule>
  </conditionalFormatting>
  <conditionalFormatting sqref="F71:G71 I71">
    <cfRule type="expression" dxfId="24" priority="9">
      <formula>AND(P14=1,P70=1)</formula>
    </cfRule>
  </conditionalFormatting>
  <conditionalFormatting sqref="E70">
    <cfRule type="expression" dxfId="23" priority="10">
      <formula>AND(O14=1,J70=2)</formula>
    </cfRule>
  </conditionalFormatting>
  <conditionalFormatting sqref="E71">
    <cfRule type="expression" dxfId="22" priority="11">
      <formula>AND(O14=1,J70=1)</formula>
    </cfRule>
  </conditionalFormatting>
  <dataValidations count="7">
    <dataValidation type="whole" imeMode="off" operator="greaterThanOrEqual" allowBlank="1" showInputMessage="1" showErrorMessage="1" sqref="F33:F44 D51:F57 F58:F59">
      <formula1>0</formula1>
    </dataValidation>
    <dataValidation imeMode="on" allowBlank="1" showInputMessage="1" showErrorMessage="1" sqref="C7:F8"/>
    <dataValidation type="decimal" imeMode="off" operator="greaterThanOrEqual" allowBlank="1" showInputMessage="1" showErrorMessage="1" errorTitle="無効" error="出力は1kW以上が必要です。" sqref="E17:E18">
      <formula1>1</formula1>
    </dataValidation>
    <dataValidation type="decimal" imeMode="off" operator="greaterThanOrEqual" allowBlank="1" showInputMessage="1" showErrorMessage="1" sqref="F45:I45">
      <formula1>0</formula1>
    </dataValidation>
    <dataValidation type="list" allowBlank="1" showInputMessage="1" showErrorMessage="1" promptTitle="申請団体プルダウンリスト" prompt="プルダウンリストから選択してください" sqref="G11:L11">
      <formula1>$O$10:$O$11</formula1>
    </dataValidation>
    <dataValidation type="list" allowBlank="1" showInputMessage="1" showErrorMessage="1" sqref="K12:M12">
      <formula1>$O$10:$O$11</formula1>
    </dataValidation>
    <dataValidation type="whole" imeMode="off" operator="greaterThanOrEqual" allowBlank="1" showInputMessage="1" showErrorMessage="1" sqref="D60 E60:F60">
      <formula1>-9999999</formula1>
    </dataValidation>
  </dataValidations>
  <pageMargins left="0.62992125984251968" right="0.23622047244094491" top="0.74803149606299213" bottom="0.35433070866141736" header="0.31496062992125984" footer="0.31496062992125984"/>
  <pageSetup paperSize="9" scale="84" fitToHeight="0" orientation="portrait" r:id="rId1"/>
  <headerFooter>
    <oddFooter>&amp;C&amp;P/&amp;N</oddFooter>
  </headerFooter>
  <rowBreaks count="2" manualBreakCount="2">
    <brk id="62" max="16383" man="1"/>
    <brk id="10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9"/>
  <sheetViews>
    <sheetView showZeros="0" view="pageBreakPreview" zoomScale="110" zoomScaleNormal="100" zoomScaleSheetLayoutView="110" workbookViewId="0">
      <selection activeCell="G13" sqref="G13:L13"/>
    </sheetView>
  </sheetViews>
  <sheetFormatPr defaultColWidth="9" defaultRowHeight="13.5" x14ac:dyDescent="0.15"/>
  <cols>
    <col min="1" max="1" width="4.125" style="94" customWidth="1"/>
    <col min="2" max="2" width="7.25" style="94" customWidth="1"/>
    <col min="3" max="3" width="24.125" style="94" customWidth="1"/>
    <col min="4" max="4" width="12.75" style="94" customWidth="1"/>
    <col min="5" max="5" width="13.625" style="94" customWidth="1"/>
    <col min="6" max="6" width="12.75" style="94" customWidth="1"/>
    <col min="7" max="9" width="4.875" style="94" customWidth="1"/>
    <col min="10" max="10" width="14.5" style="95" customWidth="1"/>
    <col min="11" max="11" width="5" style="95" customWidth="1"/>
    <col min="12" max="12" width="4" style="95" customWidth="1"/>
    <col min="13" max="13" width="4.375" style="95" customWidth="1"/>
    <col min="14" max="14" width="4" style="184" hidden="1" customWidth="1"/>
    <col min="15" max="15" width="16.625" style="184" hidden="1" customWidth="1"/>
    <col min="16" max="16" width="7.75" style="184" hidden="1" customWidth="1"/>
    <col min="17" max="17" width="9" style="184" customWidth="1"/>
    <col min="18" max="16384" width="9" style="184"/>
  </cols>
  <sheetData>
    <row r="1" spans="1:16" x14ac:dyDescent="0.15">
      <c r="A1" s="94" t="s">
        <v>11</v>
      </c>
      <c r="H1" s="320" t="s">
        <v>25</v>
      </c>
      <c r="I1" s="320"/>
      <c r="J1" s="542"/>
      <c r="K1" s="543"/>
      <c r="O1" s="225" t="s">
        <v>256</v>
      </c>
    </row>
    <row r="2" spans="1:16" x14ac:dyDescent="0.15">
      <c r="G2" s="203"/>
      <c r="H2" s="203"/>
      <c r="I2" s="203"/>
    </row>
    <row r="3" spans="1:16" x14ac:dyDescent="0.15">
      <c r="B3" s="319" t="s">
        <v>267</v>
      </c>
      <c r="C3" s="318"/>
      <c r="D3" s="225"/>
      <c r="E3" s="225"/>
      <c r="F3" s="225"/>
      <c r="G3" s="225"/>
      <c r="H3" s="225"/>
      <c r="I3" s="225"/>
      <c r="J3" s="94"/>
      <c r="K3" s="94"/>
      <c r="L3" s="94"/>
      <c r="M3" s="94"/>
    </row>
    <row r="4" spans="1:16" x14ac:dyDescent="0.15">
      <c r="A4" s="184"/>
      <c r="B4" s="203" t="s">
        <v>64</v>
      </c>
      <c r="D4" s="95"/>
      <c r="E4" s="95"/>
      <c r="F4" s="95"/>
      <c r="K4" s="184"/>
      <c r="L4" s="184"/>
      <c r="M4" s="184"/>
    </row>
    <row r="5" spans="1:16" ht="14.25" x14ac:dyDescent="0.15">
      <c r="B5" s="313"/>
      <c r="C5" s="313"/>
      <c r="J5" s="317" t="s">
        <v>215</v>
      </c>
      <c r="K5" s="316"/>
      <c r="L5" s="315"/>
      <c r="M5" s="315"/>
    </row>
    <row r="6" spans="1:16" ht="14.25" x14ac:dyDescent="0.15">
      <c r="A6" s="314" t="s">
        <v>63</v>
      </c>
      <c r="B6" s="313"/>
      <c r="C6" s="313"/>
      <c r="J6" s="312" t="s">
        <v>119</v>
      </c>
      <c r="K6" s="311"/>
    </row>
    <row r="7" spans="1:16" ht="12" customHeight="1" x14ac:dyDescent="0.15">
      <c r="A7" s="184"/>
      <c r="B7" s="310" t="s">
        <v>255</v>
      </c>
      <c r="C7" s="555"/>
      <c r="D7" s="556"/>
      <c r="E7" s="556"/>
      <c r="F7" s="556"/>
      <c r="G7" s="184"/>
      <c r="H7" s="184"/>
      <c r="I7" s="184"/>
      <c r="J7" s="184"/>
      <c r="K7" s="184"/>
      <c r="L7" s="184"/>
      <c r="M7" s="184"/>
      <c r="N7" s="184">
        <v>1</v>
      </c>
      <c r="O7" s="306" t="s">
        <v>254</v>
      </c>
    </row>
    <row r="8" spans="1:16" ht="13.5" customHeight="1" x14ac:dyDescent="0.15">
      <c r="A8" s="184"/>
      <c r="B8" s="309" t="s">
        <v>65</v>
      </c>
      <c r="C8" s="555"/>
      <c r="D8" s="556"/>
      <c r="E8" s="556"/>
      <c r="F8" s="556"/>
      <c r="G8" s="184"/>
      <c r="H8" s="184"/>
      <c r="I8" s="184"/>
      <c r="J8" s="184"/>
      <c r="N8" s="184">
        <v>2</v>
      </c>
      <c r="O8" s="302" t="s">
        <v>253</v>
      </c>
    </row>
    <row r="9" spans="1:16" x14ac:dyDescent="0.15">
      <c r="A9" s="288"/>
      <c r="B9" s="203"/>
      <c r="C9" s="203"/>
      <c r="O9" s="223">
        <f>IF(G11="「中小企業等以外の民間企業」",1,IF(G11="「中小企業等」",2,0))</f>
        <v>0</v>
      </c>
    </row>
    <row r="10" spans="1:16" ht="14.25" customHeight="1" thickBot="1" x14ac:dyDescent="0.2">
      <c r="A10" s="288"/>
      <c r="B10" s="212" t="s">
        <v>26</v>
      </c>
      <c r="C10" s="203"/>
      <c r="D10" s="95"/>
      <c r="E10" s="95"/>
      <c r="F10" s="95"/>
      <c r="G10" s="548" t="s">
        <v>29</v>
      </c>
      <c r="H10" s="548"/>
      <c r="I10" s="548"/>
      <c r="J10" s="548"/>
      <c r="K10" s="548"/>
      <c r="L10" s="548"/>
      <c r="M10" s="308"/>
    </row>
    <row r="11" spans="1:16" ht="38.25" customHeight="1" thickBot="1" x14ac:dyDescent="0.2">
      <c r="A11" s="184"/>
      <c r="B11" s="307" t="s">
        <v>252</v>
      </c>
      <c r="C11" s="422" t="s">
        <v>251</v>
      </c>
      <c r="D11" s="423"/>
      <c r="E11" s="423"/>
      <c r="F11" s="43" t="s">
        <v>32</v>
      </c>
      <c r="G11" s="544"/>
      <c r="H11" s="545"/>
      <c r="I11" s="545"/>
      <c r="J11" s="546"/>
      <c r="K11" s="546"/>
      <c r="L11" s="547"/>
      <c r="M11" s="213"/>
      <c r="N11" s="184">
        <v>1</v>
      </c>
      <c r="O11" s="306" t="s">
        <v>250</v>
      </c>
      <c r="P11" s="299"/>
    </row>
    <row r="12" spans="1:16" ht="12.75" customHeight="1" thickBot="1" x14ac:dyDescent="0.2">
      <c r="A12" s="184"/>
      <c r="B12" s="305"/>
      <c r="C12" s="304"/>
      <c r="D12" s="304"/>
      <c r="E12" s="303"/>
      <c r="F12" s="43"/>
      <c r="G12" s="548" t="s">
        <v>29</v>
      </c>
      <c r="H12" s="548"/>
      <c r="I12" s="548"/>
      <c r="J12" s="548"/>
      <c r="K12" s="548"/>
      <c r="L12" s="548"/>
      <c r="M12" s="213"/>
      <c r="N12" s="184">
        <v>2</v>
      </c>
      <c r="O12" s="302" t="s">
        <v>249</v>
      </c>
      <c r="P12" s="299"/>
    </row>
    <row r="13" spans="1:16" ht="51.75" customHeight="1" thickBot="1" x14ac:dyDescent="0.2">
      <c r="A13" s="184"/>
      <c r="B13" s="301" t="s">
        <v>248</v>
      </c>
      <c r="C13" s="422" t="s">
        <v>247</v>
      </c>
      <c r="D13" s="423"/>
      <c r="E13" s="423"/>
      <c r="F13" s="43" t="s">
        <v>32</v>
      </c>
      <c r="G13" s="549"/>
      <c r="H13" s="550"/>
      <c r="I13" s="550"/>
      <c r="J13" s="551"/>
      <c r="K13" s="551"/>
      <c r="L13" s="552"/>
      <c r="M13" s="213"/>
      <c r="O13" s="223">
        <f>IF(G13="「中小企業等以外の民間企業」
または「都道府県、指定都市」",1,IF(G13="「中小企業等」または「指定都市以外の市町村、
特別区」「非営利法人」",2,0))</f>
        <v>0</v>
      </c>
      <c r="P13" s="299"/>
    </row>
    <row r="14" spans="1:16" ht="6" customHeight="1" x14ac:dyDescent="0.15">
      <c r="A14" s="184"/>
      <c r="B14" s="300"/>
      <c r="C14" s="300"/>
      <c r="D14" s="300"/>
      <c r="E14" s="300"/>
      <c r="F14" s="43"/>
      <c r="G14" s="184"/>
      <c r="H14" s="184"/>
      <c r="I14" s="184"/>
      <c r="J14" s="184"/>
      <c r="K14" s="213"/>
      <c r="L14" s="213"/>
      <c r="M14" s="213"/>
      <c r="P14" s="299"/>
    </row>
    <row r="15" spans="1:16" x14ac:dyDescent="0.15">
      <c r="A15" s="226" t="s">
        <v>62</v>
      </c>
      <c r="B15" s="226"/>
      <c r="C15" s="226"/>
    </row>
    <row r="16" spans="1:16" x14ac:dyDescent="0.15">
      <c r="A16" s="288"/>
      <c r="B16" s="94" t="s">
        <v>35</v>
      </c>
      <c r="D16" s="95"/>
      <c r="E16" s="95"/>
    </row>
    <row r="17" spans="1:15" ht="39" customHeight="1" x14ac:dyDescent="0.15">
      <c r="A17" s="288"/>
      <c r="B17" s="493" t="s">
        <v>34</v>
      </c>
      <c r="C17" s="493"/>
      <c r="D17" s="464"/>
      <c r="E17" s="464"/>
      <c r="F17" s="464"/>
      <c r="G17" s="464"/>
      <c r="H17" s="464"/>
      <c r="I17" s="464"/>
      <c r="J17" s="465"/>
      <c r="K17" s="465"/>
      <c r="L17" s="245"/>
      <c r="M17" s="245"/>
    </row>
    <row r="18" spans="1:15" ht="12.75" customHeight="1" x14ac:dyDescent="0.15">
      <c r="A18" s="288"/>
      <c r="B18" s="298"/>
      <c r="C18" s="298"/>
      <c r="D18" s="231"/>
      <c r="E18" s="43" t="s">
        <v>12</v>
      </c>
      <c r="F18" s="231"/>
      <c r="G18" s="231"/>
      <c r="H18" s="231"/>
      <c r="I18" s="231"/>
      <c r="J18" s="245"/>
      <c r="K18" s="245"/>
      <c r="L18" s="245"/>
      <c r="M18" s="245"/>
    </row>
    <row r="19" spans="1:15" ht="13.5" customHeight="1" x14ac:dyDescent="0.15">
      <c r="A19" s="288"/>
      <c r="B19" s="553" t="s">
        <v>0</v>
      </c>
      <c r="C19" s="554"/>
      <c r="D19" s="479"/>
      <c r="E19" s="297"/>
      <c r="F19" s="257" t="s">
        <v>1</v>
      </c>
      <c r="G19" s="94" t="s">
        <v>2</v>
      </c>
      <c r="H19" s="292"/>
    </row>
    <row r="20" spans="1:15" ht="13.5" customHeight="1" thickBot="1" x14ac:dyDescent="0.2">
      <c r="A20" s="288"/>
      <c r="B20" s="553" t="s">
        <v>3</v>
      </c>
      <c r="C20" s="554"/>
      <c r="D20" s="479"/>
      <c r="E20" s="296"/>
      <c r="F20" s="295" t="s">
        <v>1</v>
      </c>
      <c r="G20" s="94" t="s">
        <v>4</v>
      </c>
      <c r="H20" s="292"/>
    </row>
    <row r="21" spans="1:15" ht="15.75" customHeight="1" thickBot="1" x14ac:dyDescent="0.2">
      <c r="A21" s="288"/>
      <c r="B21" s="510" t="s">
        <v>166</v>
      </c>
      <c r="C21" s="511"/>
      <c r="D21" s="512"/>
      <c r="E21" s="294">
        <f>IF(AND(ISBLANK(E19),ISBLANK(E20)),0,ROUNDDOWN(MIN(E19:E20),0))</f>
        <v>0</v>
      </c>
      <c r="F21" s="293" t="s">
        <v>1</v>
      </c>
      <c r="G21" s="95" t="s">
        <v>5</v>
      </c>
      <c r="H21" s="292" t="str">
        <f>IF(AND(E21&gt;=1,E21&lt;10),"出力10kW未満は、太陽光以外との組合せの場合のみ可","")</f>
        <v/>
      </c>
      <c r="I21" s="95"/>
    </row>
    <row r="22" spans="1:15" ht="11.25" customHeight="1" x14ac:dyDescent="0.15">
      <c r="A22" s="288"/>
      <c r="B22" s="231"/>
      <c r="C22" s="231"/>
      <c r="E22" s="43"/>
      <c r="F22" s="291"/>
      <c r="O22" s="290"/>
    </row>
    <row r="23" spans="1:15" x14ac:dyDescent="0.15">
      <c r="A23" s="226" t="s">
        <v>13</v>
      </c>
      <c r="B23" s="226"/>
      <c r="C23" s="226"/>
      <c r="D23" s="289"/>
      <c r="E23" s="43" t="s">
        <v>6</v>
      </c>
      <c r="F23" s="235"/>
    </row>
    <row r="24" spans="1:15" ht="13.5" customHeight="1" x14ac:dyDescent="0.15">
      <c r="A24" s="288"/>
      <c r="B24" s="463" t="s">
        <v>16</v>
      </c>
      <c r="C24" s="463"/>
      <c r="D24" s="464"/>
      <c r="E24" s="464"/>
      <c r="F24" s="464"/>
      <c r="G24" s="464"/>
      <c r="H24" s="231"/>
      <c r="I24" s="231"/>
    </row>
    <row r="25" spans="1:15" x14ac:dyDescent="0.15">
      <c r="A25" s="288"/>
      <c r="B25" s="94" t="s">
        <v>14</v>
      </c>
      <c r="D25" s="287"/>
      <c r="E25" s="235"/>
      <c r="F25" s="235"/>
      <c r="G25" s="95"/>
      <c r="H25" s="95"/>
      <c r="I25" s="95"/>
      <c r="N25" s="225"/>
    </row>
    <row r="26" spans="1:15" x14ac:dyDescent="0.15">
      <c r="A26" s="288"/>
      <c r="B26" s="94" t="s">
        <v>129</v>
      </c>
      <c r="D26" s="287"/>
      <c r="E26" s="235"/>
      <c r="F26" s="235"/>
      <c r="G26" s="95"/>
      <c r="H26" s="95"/>
      <c r="I26" s="95"/>
      <c r="N26" s="225"/>
    </row>
    <row r="27" spans="1:15" ht="9" customHeight="1" x14ac:dyDescent="0.15">
      <c r="A27" s="288"/>
      <c r="D27" s="287"/>
      <c r="E27" s="235"/>
      <c r="F27" s="235"/>
      <c r="G27" s="95"/>
      <c r="H27" s="95"/>
      <c r="I27" s="95"/>
      <c r="N27" s="225"/>
    </row>
    <row r="28" spans="1:15" ht="15" customHeight="1" x14ac:dyDescent="0.15">
      <c r="A28" s="184"/>
      <c r="B28" s="286" t="s">
        <v>113</v>
      </c>
      <c r="C28" s="285"/>
      <c r="D28" s="245"/>
      <c r="E28" s="245"/>
      <c r="F28" s="245"/>
      <c r="G28" s="245"/>
      <c r="H28" s="245"/>
      <c r="I28" s="245"/>
      <c r="J28" s="245"/>
    </row>
    <row r="29" spans="1:15" ht="15" customHeight="1" x14ac:dyDescent="0.15">
      <c r="A29" s="184"/>
      <c r="B29" s="284" t="s">
        <v>114</v>
      </c>
      <c r="C29" s="283" t="s">
        <v>133</v>
      </c>
      <c r="D29" s="245"/>
      <c r="E29" s="245"/>
      <c r="F29" s="245"/>
      <c r="G29" s="245"/>
      <c r="H29" s="245"/>
      <c r="I29" s="245"/>
      <c r="J29" s="245"/>
    </row>
    <row r="30" spans="1:15" ht="15" customHeight="1" x14ac:dyDescent="0.15">
      <c r="A30" s="184"/>
      <c r="B30" s="284"/>
      <c r="C30" s="283" t="s">
        <v>115</v>
      </c>
      <c r="D30" s="245"/>
      <c r="E30" s="245"/>
      <c r="F30" s="245"/>
      <c r="G30" s="245"/>
      <c r="H30" s="245"/>
      <c r="I30" s="245"/>
      <c r="J30" s="245"/>
    </row>
    <row r="31" spans="1:15" ht="4.5" customHeight="1" x14ac:dyDescent="0.15">
      <c r="A31" s="184"/>
      <c r="B31" s="282"/>
      <c r="C31" s="245"/>
      <c r="D31" s="245"/>
      <c r="E31" s="245"/>
      <c r="F31" s="245"/>
      <c r="G31" s="245"/>
      <c r="H31" s="245"/>
      <c r="I31" s="245"/>
      <c r="J31" s="245"/>
    </row>
    <row r="32" spans="1:15" ht="15" customHeight="1" x14ac:dyDescent="0.15">
      <c r="A32" s="184"/>
      <c r="B32" s="282"/>
      <c r="C32" s="245"/>
      <c r="D32" s="245"/>
      <c r="E32" s="245"/>
      <c r="F32" s="245"/>
      <c r="G32" s="281" t="s">
        <v>94</v>
      </c>
      <c r="H32" s="281" t="s">
        <v>95</v>
      </c>
      <c r="I32" s="281" t="s">
        <v>96</v>
      </c>
      <c r="J32" s="245"/>
    </row>
    <row r="33" spans="1:11" ht="32.25" customHeight="1" x14ac:dyDescent="0.15">
      <c r="A33" s="184"/>
      <c r="B33" s="505" t="s">
        <v>66</v>
      </c>
      <c r="C33" s="538" t="s">
        <v>67</v>
      </c>
      <c r="D33" s="539"/>
      <c r="E33" s="517" t="s">
        <v>68</v>
      </c>
      <c r="F33" s="517" t="s">
        <v>69</v>
      </c>
      <c r="G33" s="280" t="s">
        <v>70</v>
      </c>
      <c r="H33" s="278" t="s">
        <v>71</v>
      </c>
      <c r="I33" s="279"/>
      <c r="J33" s="513" t="s">
        <v>72</v>
      </c>
      <c r="K33" s="515" t="s">
        <v>73</v>
      </c>
    </row>
    <row r="34" spans="1:11" ht="15.95" customHeight="1" x14ac:dyDescent="0.15">
      <c r="A34" s="184"/>
      <c r="B34" s="506"/>
      <c r="C34" s="540"/>
      <c r="D34" s="541"/>
      <c r="E34" s="518"/>
      <c r="F34" s="518"/>
      <c r="G34" s="278" t="s">
        <v>74</v>
      </c>
      <c r="H34" s="277"/>
      <c r="I34" s="276"/>
      <c r="J34" s="514"/>
      <c r="K34" s="516"/>
    </row>
    <row r="35" spans="1:11" ht="13.5" customHeight="1" x14ac:dyDescent="0.15">
      <c r="A35" s="184"/>
      <c r="B35" s="482" t="s">
        <v>75</v>
      </c>
      <c r="C35" s="476" t="s">
        <v>36</v>
      </c>
      <c r="D35" s="477"/>
      <c r="E35" s="272"/>
      <c r="F35" s="82"/>
      <c r="G35" s="252" t="s">
        <v>76</v>
      </c>
      <c r="H35" s="252"/>
      <c r="I35" s="252"/>
      <c r="J35" s="271"/>
      <c r="K35" s="270" t="s">
        <v>77</v>
      </c>
    </row>
    <row r="36" spans="1:11" ht="13.5" customHeight="1" x14ac:dyDescent="0.15">
      <c r="A36" s="184"/>
      <c r="B36" s="483"/>
      <c r="C36" s="476" t="s">
        <v>78</v>
      </c>
      <c r="D36" s="477"/>
      <c r="E36" s="272"/>
      <c r="F36" s="82"/>
      <c r="G36" s="252" t="s">
        <v>76</v>
      </c>
      <c r="H36" s="252"/>
      <c r="I36" s="252"/>
      <c r="J36" s="271"/>
      <c r="K36" s="270" t="s">
        <v>79</v>
      </c>
    </row>
    <row r="37" spans="1:11" ht="34.5" customHeight="1" x14ac:dyDescent="0.15">
      <c r="A37" s="184"/>
      <c r="B37" s="483"/>
      <c r="C37" s="274" t="s">
        <v>80</v>
      </c>
      <c r="D37" s="275" t="s">
        <v>211</v>
      </c>
      <c r="E37" s="272"/>
      <c r="F37" s="82"/>
      <c r="G37" s="252" t="s">
        <v>76</v>
      </c>
      <c r="H37" s="252"/>
      <c r="I37" s="252"/>
      <c r="J37" s="271"/>
      <c r="K37" s="270" t="s">
        <v>81</v>
      </c>
    </row>
    <row r="38" spans="1:11" ht="24.75" customHeight="1" x14ac:dyDescent="0.15">
      <c r="A38" s="184"/>
      <c r="B38" s="483"/>
      <c r="C38" s="274" t="s">
        <v>126</v>
      </c>
      <c r="D38" s="275" t="s">
        <v>125</v>
      </c>
      <c r="E38" s="272"/>
      <c r="F38" s="82"/>
      <c r="G38" s="252"/>
      <c r="H38" s="252" t="s">
        <v>76</v>
      </c>
      <c r="I38" s="252"/>
      <c r="J38" s="271"/>
      <c r="K38" s="270" t="s">
        <v>82</v>
      </c>
    </row>
    <row r="39" spans="1:11" ht="13.5" customHeight="1" x14ac:dyDescent="0.15">
      <c r="A39" s="184"/>
      <c r="B39" s="483"/>
      <c r="C39" s="274" t="s">
        <v>246</v>
      </c>
      <c r="D39" s="273"/>
      <c r="E39" s="272"/>
      <c r="F39" s="82"/>
      <c r="G39" s="252" t="s">
        <v>76</v>
      </c>
      <c r="H39" s="252"/>
      <c r="I39" s="252"/>
      <c r="J39" s="271"/>
      <c r="K39" s="270" t="s">
        <v>83</v>
      </c>
    </row>
    <row r="40" spans="1:11" ht="13.5" customHeight="1" x14ac:dyDescent="0.15">
      <c r="A40" s="184"/>
      <c r="B40" s="483"/>
      <c r="C40" s="485" t="s">
        <v>38</v>
      </c>
      <c r="D40" s="273" t="s">
        <v>84</v>
      </c>
      <c r="E40" s="272"/>
      <c r="F40" s="82"/>
      <c r="G40" s="252" t="s">
        <v>76</v>
      </c>
      <c r="H40" s="252"/>
      <c r="I40" s="252"/>
      <c r="J40" s="271"/>
      <c r="K40" s="270" t="s">
        <v>85</v>
      </c>
    </row>
    <row r="41" spans="1:11" ht="13.5" customHeight="1" x14ac:dyDescent="0.15">
      <c r="A41" s="184"/>
      <c r="B41" s="483"/>
      <c r="C41" s="486"/>
      <c r="D41" s="273" t="s">
        <v>86</v>
      </c>
      <c r="E41" s="272"/>
      <c r="F41" s="82"/>
      <c r="G41" s="252"/>
      <c r="H41" s="252" t="s">
        <v>76</v>
      </c>
      <c r="I41" s="252"/>
      <c r="J41" s="271"/>
      <c r="K41" s="270" t="s">
        <v>87</v>
      </c>
    </row>
    <row r="42" spans="1:11" ht="13.5" customHeight="1" x14ac:dyDescent="0.15">
      <c r="A42" s="184"/>
      <c r="B42" s="483"/>
      <c r="C42" s="274" t="s">
        <v>245</v>
      </c>
      <c r="D42" s="273"/>
      <c r="E42" s="272"/>
      <c r="F42" s="82"/>
      <c r="G42" s="252"/>
      <c r="H42" s="252" t="s">
        <v>76</v>
      </c>
      <c r="I42" s="252"/>
      <c r="J42" s="271"/>
      <c r="K42" s="270" t="s">
        <v>88</v>
      </c>
    </row>
    <row r="43" spans="1:11" ht="13.5" customHeight="1" x14ac:dyDescent="0.15">
      <c r="A43" s="184"/>
      <c r="B43" s="483"/>
      <c r="C43" s="274" t="s">
        <v>207</v>
      </c>
      <c r="D43" s="273" t="s">
        <v>244</v>
      </c>
      <c r="E43" s="272"/>
      <c r="F43" s="82"/>
      <c r="G43" s="252" t="s">
        <v>241</v>
      </c>
      <c r="H43" s="252"/>
      <c r="I43" s="252"/>
      <c r="J43" s="271"/>
      <c r="K43" s="270" t="s">
        <v>90</v>
      </c>
    </row>
    <row r="44" spans="1:11" ht="13.5" customHeight="1" x14ac:dyDescent="0.15">
      <c r="A44" s="184"/>
      <c r="B44" s="483"/>
      <c r="C44" s="274" t="s">
        <v>207</v>
      </c>
      <c r="D44" s="273" t="s">
        <v>243</v>
      </c>
      <c r="E44" s="272"/>
      <c r="F44" s="82"/>
      <c r="G44" s="252"/>
      <c r="H44" s="252" t="s">
        <v>76</v>
      </c>
      <c r="I44" s="252"/>
      <c r="J44" s="271"/>
      <c r="K44" s="270" t="s">
        <v>139</v>
      </c>
    </row>
    <row r="45" spans="1:11" ht="13.5" customHeight="1" x14ac:dyDescent="0.15">
      <c r="A45" s="184"/>
      <c r="B45" s="483"/>
      <c r="C45" s="274" t="s">
        <v>207</v>
      </c>
      <c r="D45" s="273" t="s">
        <v>242</v>
      </c>
      <c r="E45" s="272"/>
      <c r="F45" s="82"/>
      <c r="G45" s="252"/>
      <c r="H45" s="252"/>
      <c r="I45" s="252" t="s">
        <v>76</v>
      </c>
      <c r="J45" s="271"/>
      <c r="K45" s="270" t="s">
        <v>140</v>
      </c>
    </row>
    <row r="46" spans="1:11" ht="13.5" customHeight="1" x14ac:dyDescent="0.15">
      <c r="A46" s="184"/>
      <c r="B46" s="484"/>
      <c r="C46" s="274" t="s">
        <v>89</v>
      </c>
      <c r="D46" s="273"/>
      <c r="E46" s="272"/>
      <c r="F46" s="82"/>
      <c r="G46" s="252"/>
      <c r="H46" s="252"/>
      <c r="I46" s="252" t="s">
        <v>241</v>
      </c>
      <c r="J46" s="271"/>
      <c r="K46" s="270" t="s">
        <v>141</v>
      </c>
    </row>
    <row r="47" spans="1:11" ht="7.5" customHeight="1" x14ac:dyDescent="0.15">
      <c r="A47" s="184"/>
      <c r="B47" s="269"/>
      <c r="C47" s="268"/>
      <c r="D47" s="267"/>
      <c r="E47" s="266"/>
      <c r="F47" s="71"/>
      <c r="G47" s="115"/>
      <c r="H47" s="115"/>
      <c r="I47" s="115"/>
      <c r="J47" s="265"/>
    </row>
    <row r="48" spans="1:11" ht="13.5" customHeight="1" x14ac:dyDescent="0.15">
      <c r="A48" s="184"/>
      <c r="B48" s="487" t="s">
        <v>7</v>
      </c>
      <c r="C48" s="487" t="s">
        <v>8</v>
      </c>
      <c r="D48" s="490" t="s">
        <v>91</v>
      </c>
      <c r="E48" s="491"/>
      <c r="F48" s="492"/>
      <c r="G48" s="519" t="s">
        <v>92</v>
      </c>
      <c r="H48" s="520"/>
      <c r="I48" s="521"/>
      <c r="J48" s="528" t="s">
        <v>72</v>
      </c>
      <c r="K48" s="531" t="s">
        <v>93</v>
      </c>
    </row>
    <row r="49" spans="1:11" ht="13.5" customHeight="1" x14ac:dyDescent="0.15">
      <c r="A49" s="184"/>
      <c r="B49" s="488"/>
      <c r="C49" s="488"/>
      <c r="D49" s="218" t="s">
        <v>94</v>
      </c>
      <c r="E49" s="218" t="s">
        <v>95</v>
      </c>
      <c r="F49" s="218" t="s">
        <v>96</v>
      </c>
      <c r="G49" s="522"/>
      <c r="H49" s="523"/>
      <c r="I49" s="524"/>
      <c r="J49" s="529"/>
      <c r="K49" s="532"/>
    </row>
    <row r="50" spans="1:11" ht="13.5" customHeight="1" x14ac:dyDescent="0.15">
      <c r="A50" s="184"/>
      <c r="B50" s="488"/>
      <c r="C50" s="488"/>
      <c r="D50" s="264" t="s">
        <v>97</v>
      </c>
      <c r="E50" s="534" t="s">
        <v>98</v>
      </c>
      <c r="F50" s="535"/>
      <c r="G50" s="522"/>
      <c r="H50" s="523"/>
      <c r="I50" s="524"/>
      <c r="J50" s="529"/>
      <c r="K50" s="532"/>
    </row>
    <row r="51" spans="1:11" ht="13.5" customHeight="1" x14ac:dyDescent="0.15">
      <c r="A51" s="184"/>
      <c r="B51" s="489"/>
      <c r="C51" s="489"/>
      <c r="D51" s="536" t="s">
        <v>130</v>
      </c>
      <c r="E51" s="537"/>
      <c r="F51" s="263"/>
      <c r="G51" s="525"/>
      <c r="H51" s="526"/>
      <c r="I51" s="527"/>
      <c r="J51" s="530"/>
      <c r="K51" s="533"/>
    </row>
    <row r="52" spans="1:11" ht="13.5" customHeight="1" x14ac:dyDescent="0.15">
      <c r="A52" s="184"/>
      <c r="B52" s="262" t="s">
        <v>75</v>
      </c>
      <c r="C52" s="261" t="s">
        <v>240</v>
      </c>
      <c r="D52" s="171">
        <f>SUM(F35:F37,F39:F40,F43)</f>
        <v>0</v>
      </c>
      <c r="E52" s="171">
        <f>SUM(F38,F41,F42,F44)</f>
        <v>0</v>
      </c>
      <c r="F52" s="171">
        <f>SUM(F45:F46)</f>
        <v>0</v>
      </c>
      <c r="G52" s="428">
        <f t="shared" ref="G52:G63" si="0">SUM(D52:F52)</f>
        <v>0</v>
      </c>
      <c r="H52" s="426"/>
      <c r="I52" s="427"/>
      <c r="J52" s="258"/>
      <c r="K52" s="257" t="s">
        <v>143</v>
      </c>
    </row>
    <row r="53" spans="1:11" ht="28.5" customHeight="1" x14ac:dyDescent="0.15">
      <c r="A53" s="184"/>
      <c r="B53" s="480" t="s">
        <v>99</v>
      </c>
      <c r="C53" s="260" t="s">
        <v>122</v>
      </c>
      <c r="D53" s="179"/>
      <c r="E53" s="173"/>
      <c r="F53" s="178"/>
      <c r="G53" s="425">
        <f t="shared" si="0"/>
        <v>0</v>
      </c>
      <c r="H53" s="426"/>
      <c r="I53" s="427"/>
      <c r="J53" s="258"/>
      <c r="K53" s="257" t="s">
        <v>144</v>
      </c>
    </row>
    <row r="54" spans="1:11" ht="36.75" customHeight="1" x14ac:dyDescent="0.15">
      <c r="A54" s="184"/>
      <c r="B54" s="481"/>
      <c r="C54" s="259" t="s">
        <v>201</v>
      </c>
      <c r="D54" s="172"/>
      <c r="E54" s="173"/>
      <c r="F54" s="172"/>
      <c r="G54" s="425">
        <f t="shared" si="0"/>
        <v>0</v>
      </c>
      <c r="H54" s="426"/>
      <c r="I54" s="427"/>
      <c r="J54" s="258"/>
      <c r="K54" s="257" t="s">
        <v>145</v>
      </c>
    </row>
    <row r="55" spans="1:11" ht="13.5" customHeight="1" x14ac:dyDescent="0.15">
      <c r="A55" s="184"/>
      <c r="B55" s="478" t="s">
        <v>100</v>
      </c>
      <c r="C55" s="479"/>
      <c r="D55" s="174"/>
      <c r="E55" s="177"/>
      <c r="F55" s="172"/>
      <c r="G55" s="425">
        <f t="shared" si="0"/>
        <v>0</v>
      </c>
      <c r="H55" s="426"/>
      <c r="I55" s="427"/>
      <c r="J55" s="258"/>
      <c r="K55" s="257" t="s">
        <v>146</v>
      </c>
    </row>
    <row r="56" spans="1:11" ht="13.5" customHeight="1" x14ac:dyDescent="0.15">
      <c r="A56" s="184"/>
      <c r="B56" s="478" t="s">
        <v>101</v>
      </c>
      <c r="C56" s="479"/>
      <c r="D56" s="174"/>
      <c r="E56" s="177"/>
      <c r="F56" s="172"/>
      <c r="G56" s="425">
        <f t="shared" si="0"/>
        <v>0</v>
      </c>
      <c r="H56" s="426"/>
      <c r="I56" s="427"/>
      <c r="J56" s="258"/>
      <c r="K56" s="257" t="s">
        <v>147</v>
      </c>
    </row>
    <row r="57" spans="1:11" ht="13.5" customHeight="1" x14ac:dyDescent="0.15">
      <c r="A57" s="184"/>
      <c r="B57" s="478" t="s">
        <v>102</v>
      </c>
      <c r="C57" s="479"/>
      <c r="D57" s="174"/>
      <c r="E57" s="177"/>
      <c r="F57" s="172"/>
      <c r="G57" s="425">
        <f t="shared" si="0"/>
        <v>0</v>
      </c>
      <c r="H57" s="426"/>
      <c r="I57" s="427"/>
      <c r="J57" s="258"/>
      <c r="K57" s="257" t="s">
        <v>148</v>
      </c>
    </row>
    <row r="58" spans="1:11" ht="13.5" customHeight="1" x14ac:dyDescent="0.15">
      <c r="A58" s="184"/>
      <c r="B58" s="478" t="s">
        <v>103</v>
      </c>
      <c r="C58" s="479"/>
      <c r="D58" s="174"/>
      <c r="E58" s="177"/>
      <c r="F58" s="172"/>
      <c r="G58" s="425">
        <f t="shared" si="0"/>
        <v>0</v>
      </c>
      <c r="H58" s="426"/>
      <c r="I58" s="427"/>
      <c r="J58" s="258"/>
      <c r="K58" s="257" t="s">
        <v>149</v>
      </c>
    </row>
    <row r="59" spans="1:11" ht="13.5" customHeight="1" x14ac:dyDescent="0.15">
      <c r="A59" s="184"/>
      <c r="B59" s="478" t="s">
        <v>104</v>
      </c>
      <c r="C59" s="479"/>
      <c r="D59" s="174"/>
      <c r="E59" s="173"/>
      <c r="F59" s="172"/>
      <c r="G59" s="425">
        <f t="shared" si="0"/>
        <v>0</v>
      </c>
      <c r="H59" s="426"/>
      <c r="I59" s="427"/>
      <c r="J59" s="253"/>
      <c r="K59" s="257" t="s">
        <v>150</v>
      </c>
    </row>
    <row r="60" spans="1:11" ht="13.5" customHeight="1" x14ac:dyDescent="0.15">
      <c r="A60" s="184"/>
      <c r="B60" s="478" t="s">
        <v>105</v>
      </c>
      <c r="C60" s="479"/>
      <c r="D60" s="176"/>
      <c r="E60" s="175"/>
      <c r="F60" s="174"/>
      <c r="G60" s="425">
        <f t="shared" si="0"/>
        <v>0</v>
      </c>
      <c r="H60" s="426"/>
      <c r="I60" s="427"/>
      <c r="J60" s="253"/>
      <c r="K60" s="254" t="s">
        <v>151</v>
      </c>
    </row>
    <row r="61" spans="1:11" ht="13.5" customHeight="1" x14ac:dyDescent="0.15">
      <c r="A61" s="184"/>
      <c r="B61" s="256" t="s">
        <v>109</v>
      </c>
      <c r="C61" s="255" t="s">
        <v>106</v>
      </c>
      <c r="D61" s="176"/>
      <c r="E61" s="175"/>
      <c r="F61" s="174"/>
      <c r="G61" s="425">
        <f t="shared" si="0"/>
        <v>0</v>
      </c>
      <c r="H61" s="426"/>
      <c r="I61" s="427"/>
      <c r="J61" s="253"/>
      <c r="K61" s="254" t="s">
        <v>152</v>
      </c>
    </row>
    <row r="62" spans="1:11" ht="13.5" customHeight="1" x14ac:dyDescent="0.15">
      <c r="A62" s="184"/>
      <c r="B62" s="478" t="s">
        <v>89</v>
      </c>
      <c r="C62" s="479"/>
      <c r="D62" s="174"/>
      <c r="E62" s="173"/>
      <c r="F62" s="172"/>
      <c r="G62" s="425">
        <f t="shared" si="0"/>
        <v>0</v>
      </c>
      <c r="H62" s="426"/>
      <c r="I62" s="427"/>
      <c r="J62" s="253"/>
      <c r="K62" s="254" t="s">
        <v>153</v>
      </c>
    </row>
    <row r="63" spans="1:11" ht="13.5" customHeight="1" x14ac:dyDescent="0.15">
      <c r="A63" s="184"/>
      <c r="B63" s="478" t="s">
        <v>107</v>
      </c>
      <c r="C63" s="479"/>
      <c r="D63" s="171">
        <f>SUM(D52:D59,D62)</f>
        <v>0</v>
      </c>
      <c r="E63" s="171">
        <f>SUM(E52:E59,E62)</f>
        <v>0</v>
      </c>
      <c r="F63" s="171">
        <f>SUM(F52:F62)</f>
        <v>0</v>
      </c>
      <c r="G63" s="428">
        <f t="shared" si="0"/>
        <v>0</v>
      </c>
      <c r="H63" s="426"/>
      <c r="I63" s="427"/>
      <c r="J63" s="253"/>
      <c r="K63" s="252"/>
    </row>
    <row r="64" spans="1:11" ht="9.75" customHeight="1" x14ac:dyDescent="0.15">
      <c r="A64" s="227"/>
      <c r="B64" s="251"/>
      <c r="C64" s="251"/>
      <c r="D64" s="251"/>
      <c r="E64" s="251"/>
      <c r="F64" s="169"/>
      <c r="G64" s="250"/>
      <c r="H64" s="249"/>
      <c r="I64" s="249"/>
    </row>
    <row r="65" spans="1:15" ht="63" customHeight="1" thickBot="1" x14ac:dyDescent="0.2">
      <c r="A65" s="227"/>
      <c r="B65" s="493" t="s">
        <v>191</v>
      </c>
      <c r="C65" s="493"/>
      <c r="D65" s="464"/>
      <c r="E65" s="464"/>
      <c r="F65" s="464"/>
      <c r="G65" s="464"/>
      <c r="H65" s="464"/>
      <c r="I65" s="464"/>
      <c r="J65" s="465"/>
    </row>
    <row r="66" spans="1:15" ht="18" customHeight="1" thickBot="1" x14ac:dyDescent="0.2">
      <c r="A66" s="227"/>
      <c r="B66" s="247" t="s">
        <v>239</v>
      </c>
      <c r="C66" s="203"/>
      <c r="D66" s="203"/>
      <c r="E66" s="203"/>
      <c r="G66" s="333">
        <f>SUM(D63:E63)</f>
        <v>0</v>
      </c>
      <c r="H66" s="453"/>
      <c r="I66" s="454"/>
      <c r="J66" s="246" t="s">
        <v>116</v>
      </c>
      <c r="O66" s="184" t="s">
        <v>117</v>
      </c>
    </row>
    <row r="67" spans="1:15" ht="8.25" customHeight="1" x14ac:dyDescent="0.15">
      <c r="A67" s="227"/>
      <c r="B67" s="203"/>
      <c r="C67" s="203"/>
      <c r="D67" s="203"/>
      <c r="E67" s="203"/>
      <c r="F67" s="199"/>
      <c r="G67" s="248"/>
      <c r="H67" s="248"/>
      <c r="I67" s="248"/>
    </row>
    <row r="68" spans="1:15" ht="61.5" customHeight="1" x14ac:dyDescent="0.15">
      <c r="A68" s="227"/>
      <c r="B68" s="493" t="s">
        <v>238</v>
      </c>
      <c r="C68" s="493"/>
      <c r="D68" s="464"/>
      <c r="E68" s="464"/>
      <c r="F68" s="464"/>
      <c r="G68" s="464"/>
      <c r="H68" s="464"/>
      <c r="I68" s="464"/>
      <c r="J68" s="465"/>
    </row>
    <row r="69" spans="1:15" ht="9.75" customHeight="1" x14ac:dyDescent="0.15">
      <c r="A69" s="203"/>
      <c r="B69" s="247"/>
      <c r="C69" s="247"/>
      <c r="D69" s="203"/>
      <c r="E69" s="75"/>
      <c r="F69" s="246"/>
      <c r="G69" s="199"/>
      <c r="H69" s="199"/>
      <c r="I69" s="199"/>
    </row>
    <row r="70" spans="1:15" ht="58.5" customHeight="1" x14ac:dyDescent="0.15">
      <c r="B70" s="509" t="s">
        <v>237</v>
      </c>
      <c r="C70" s="503"/>
      <c r="D70" s="503"/>
      <c r="E70" s="503"/>
      <c r="F70" s="503"/>
      <c r="G70" s="503"/>
      <c r="H70" s="503"/>
      <c r="I70" s="503"/>
      <c r="J70" s="503"/>
      <c r="K70" s="503"/>
      <c r="L70" s="245"/>
      <c r="M70" s="245"/>
      <c r="O70" s="244" t="s">
        <v>118</v>
      </c>
    </row>
    <row r="71" spans="1:15" ht="7.5" customHeight="1" thickBot="1" x14ac:dyDescent="0.2">
      <c r="B71" s="229"/>
      <c r="C71" s="229"/>
      <c r="D71" s="243"/>
      <c r="E71" s="231"/>
      <c r="F71" s="242"/>
    </row>
    <row r="72" spans="1:15" ht="27" customHeight="1" thickBot="1" x14ac:dyDescent="0.2">
      <c r="A72" s="241" t="s">
        <v>6</v>
      </c>
      <c r="B72" s="496" t="s">
        <v>189</v>
      </c>
      <c r="C72" s="464"/>
      <c r="D72" s="497"/>
      <c r="E72" s="164">
        <f>IF(AND(O9=1,O72=1),IF(ISERR(G66/E21),"",ROUNDDOWN(G66/E21,1)),0)</f>
        <v>0</v>
      </c>
      <c r="F72" s="237" t="s">
        <v>188</v>
      </c>
      <c r="G72" s="236"/>
      <c r="H72" s="236"/>
      <c r="I72" s="236"/>
      <c r="O72" s="223">
        <f>IF(O9*O13*E21*G66&gt;0,1,0)</f>
        <v>0</v>
      </c>
    </row>
    <row r="73" spans="1:15" ht="11.25" customHeight="1" thickBot="1" x14ac:dyDescent="0.2">
      <c r="A73" s="241"/>
      <c r="B73" s="240"/>
      <c r="C73" s="240"/>
      <c r="D73" s="239"/>
      <c r="E73" s="238"/>
      <c r="F73" s="237"/>
      <c r="G73" s="236"/>
      <c r="H73" s="236"/>
      <c r="I73" s="236"/>
      <c r="J73" s="235" t="s">
        <v>187</v>
      </c>
      <c r="L73" s="235"/>
    </row>
    <row r="74" spans="1:15" ht="25.5" customHeight="1" thickBot="1" x14ac:dyDescent="0.2">
      <c r="B74" s="507" t="s">
        <v>236</v>
      </c>
      <c r="C74" s="465"/>
      <c r="D74" s="508"/>
      <c r="E74" s="455" t="s">
        <v>257</v>
      </c>
      <c r="F74" s="456"/>
      <c r="G74" s="456"/>
      <c r="H74" s="457"/>
      <c r="I74" s="233"/>
      <c r="J74" s="458" t="str">
        <f>IF(O75=1,"合格",IF(O75=2,"不合格",IF(O75=3,"非該当","")))</f>
        <v/>
      </c>
      <c r="L74" s="232"/>
      <c r="M74" s="230"/>
      <c r="O74" s="234" t="s">
        <v>185</v>
      </c>
    </row>
    <row r="75" spans="1:15" ht="38.25" customHeight="1" thickBot="1" x14ac:dyDescent="0.2">
      <c r="B75" s="464"/>
      <c r="C75" s="465"/>
      <c r="D75" s="508"/>
      <c r="E75" s="455" t="s">
        <v>258</v>
      </c>
      <c r="F75" s="456"/>
      <c r="G75" s="456"/>
      <c r="H75" s="457"/>
      <c r="I75" s="233"/>
      <c r="J75" s="459"/>
      <c r="L75" s="232"/>
      <c r="M75" s="230"/>
      <c r="O75" s="223" t="str">
        <f>IF(AND(O9=1,O72=1),IF(E72&lt;=(220*1000),1,2),IF(AND(O9=2,O72=1),3,""))</f>
        <v/>
      </c>
    </row>
    <row r="76" spans="1:15" ht="6.75" customHeight="1" x14ac:dyDescent="0.15">
      <c r="B76" s="231"/>
      <c r="C76" s="231"/>
      <c r="E76" s="228"/>
      <c r="F76" s="227"/>
      <c r="G76" s="227"/>
      <c r="H76" s="227"/>
      <c r="I76" s="227"/>
      <c r="J76" s="230"/>
      <c r="K76" s="230"/>
      <c r="L76" s="230"/>
      <c r="M76" s="230"/>
      <c r="O76" s="230"/>
    </row>
    <row r="77" spans="1:15" ht="9" customHeight="1" x14ac:dyDescent="0.15">
      <c r="B77" s="231"/>
      <c r="C77" s="231"/>
      <c r="E77" s="228"/>
      <c r="F77" s="227"/>
      <c r="G77" s="227"/>
      <c r="H77" s="227"/>
      <c r="I77" s="227"/>
      <c r="J77" s="230"/>
      <c r="K77" s="230"/>
      <c r="L77" s="230"/>
      <c r="M77" s="230"/>
      <c r="O77" s="230"/>
    </row>
    <row r="78" spans="1:15" ht="22.5" customHeight="1" x14ac:dyDescent="0.15">
      <c r="A78" s="226" t="s">
        <v>15</v>
      </c>
      <c r="B78" s="229"/>
      <c r="C78" s="229"/>
      <c r="E78" s="228"/>
      <c r="F78" s="227"/>
      <c r="G78" s="227"/>
      <c r="H78" s="227"/>
      <c r="I78" s="227"/>
    </row>
    <row r="79" spans="1:15" ht="10.5" customHeight="1" x14ac:dyDescent="0.15">
      <c r="A79" s="191" t="s">
        <v>40</v>
      </c>
      <c r="B79" s="229"/>
      <c r="C79" s="229"/>
      <c r="E79" s="228"/>
      <c r="F79" s="227"/>
      <c r="G79" s="227"/>
      <c r="H79" s="227"/>
      <c r="I79" s="227"/>
    </row>
    <row r="80" spans="1:15" ht="27.75" customHeight="1" x14ac:dyDescent="0.15">
      <c r="A80" s="226"/>
      <c r="B80" s="462" t="s">
        <v>167</v>
      </c>
      <c r="C80" s="463"/>
      <c r="D80" s="464"/>
      <c r="E80" s="464"/>
      <c r="F80" s="464"/>
      <c r="G80" s="464"/>
      <c r="H80" s="464"/>
      <c r="I80" s="464"/>
      <c r="J80" s="465"/>
      <c r="K80" s="465"/>
      <c r="O80" s="225" t="s">
        <v>170</v>
      </c>
    </row>
    <row r="81" spans="1:16" ht="42.75" customHeight="1" thickBot="1" x14ac:dyDescent="0.2">
      <c r="B81" s="498" t="s">
        <v>155</v>
      </c>
      <c r="C81" s="499"/>
      <c r="D81" s="500"/>
      <c r="E81" s="224" t="str">
        <f>IF(O81=1,E63,"")</f>
        <v/>
      </c>
      <c r="F81" s="190" t="s">
        <v>10</v>
      </c>
      <c r="H81" s="192" t="s">
        <v>9</v>
      </c>
      <c r="I81" s="194"/>
      <c r="J81" s="194"/>
      <c r="N81" s="189"/>
      <c r="O81" s="223">
        <f>IF(OR(O75=1,AND(O9=2,O72=1)),1,0)</f>
        <v>0</v>
      </c>
    </row>
    <row r="82" spans="1:16" ht="28.5" customHeight="1" thickBot="1" x14ac:dyDescent="0.2">
      <c r="B82" s="501" t="s">
        <v>156</v>
      </c>
      <c r="C82" s="470"/>
      <c r="D82" s="502"/>
      <c r="E82" s="222" t="str">
        <f>IF(O81=1,D63,"")</f>
        <v/>
      </c>
      <c r="F82" s="190" t="s">
        <v>10</v>
      </c>
      <c r="H82" s="192" t="s">
        <v>17</v>
      </c>
      <c r="I82" s="194"/>
      <c r="J82" s="194"/>
      <c r="N82" s="189"/>
    </row>
    <row r="83" spans="1:16" ht="6" customHeight="1" x14ac:dyDescent="0.15">
      <c r="B83" s="198"/>
      <c r="C83" s="198"/>
      <c r="D83" s="212" t="s">
        <v>24</v>
      </c>
      <c r="E83" s="190"/>
      <c r="F83" s="211"/>
      <c r="G83" s="194"/>
      <c r="H83" s="194"/>
      <c r="I83" s="194"/>
      <c r="J83" s="194"/>
      <c r="N83" s="189"/>
    </row>
    <row r="84" spans="1:16" ht="14.25" thickBot="1" x14ac:dyDescent="0.2">
      <c r="A84" s="212" t="s">
        <v>20</v>
      </c>
      <c r="D84" s="212"/>
      <c r="E84" s="190"/>
      <c r="F84" s="211"/>
      <c r="G84" s="194"/>
      <c r="H84" s="194"/>
      <c r="I84" s="194"/>
      <c r="J84" s="194"/>
      <c r="N84" s="189"/>
      <c r="O84" s="184" t="s">
        <v>169</v>
      </c>
    </row>
    <row r="85" spans="1:16" ht="18" customHeight="1" thickBot="1" x14ac:dyDescent="0.2">
      <c r="A85" s="198" t="s">
        <v>235</v>
      </c>
      <c r="C85" s="198"/>
      <c r="D85" s="212"/>
      <c r="E85" s="190"/>
      <c r="F85" s="221" t="s">
        <v>32</v>
      </c>
      <c r="G85" s="194"/>
      <c r="H85" s="504" t="str">
        <f>IF(O85&gt;0,INDEX(D88:G89,O9,O13),"")</f>
        <v/>
      </c>
      <c r="I85" s="453"/>
      <c r="J85" s="454"/>
      <c r="K85" s="220" t="s">
        <v>58</v>
      </c>
      <c r="N85" s="189"/>
      <c r="O85" s="219">
        <f>IF(O81=1,INDEX(O87:P89,O9,O13),0)</f>
        <v>0</v>
      </c>
    </row>
    <row r="86" spans="1:16" ht="7.5" customHeight="1" x14ac:dyDescent="0.15">
      <c r="B86" s="198"/>
      <c r="C86" s="212"/>
      <c r="D86" s="190"/>
      <c r="E86" s="211"/>
      <c r="F86" s="95"/>
      <c r="G86" s="95"/>
      <c r="H86" s="95"/>
      <c r="I86" s="95"/>
      <c r="K86" s="189"/>
      <c r="L86" s="189"/>
      <c r="M86" s="184"/>
    </row>
    <row r="87" spans="1:16" ht="64.5" customHeight="1" x14ac:dyDescent="0.15">
      <c r="B87" s="460" t="s">
        <v>234</v>
      </c>
      <c r="C87" s="461"/>
      <c r="D87" s="218" t="s">
        <v>233</v>
      </c>
      <c r="E87" s="218" t="s">
        <v>232</v>
      </c>
      <c r="F87" s="184"/>
      <c r="G87" s="217"/>
      <c r="H87" s="217"/>
      <c r="I87" s="217"/>
      <c r="K87" s="189"/>
      <c r="L87" s="189"/>
      <c r="M87" s="184"/>
      <c r="O87" s="198">
        <v>1</v>
      </c>
      <c r="P87" s="184">
        <v>2</v>
      </c>
    </row>
    <row r="88" spans="1:16" ht="13.5" customHeight="1" x14ac:dyDescent="0.15">
      <c r="B88" s="494" t="s">
        <v>231</v>
      </c>
      <c r="C88" s="495"/>
      <c r="D88" s="216" t="s">
        <v>230</v>
      </c>
      <c r="E88" s="214" t="s">
        <v>229</v>
      </c>
      <c r="F88" s="184"/>
      <c r="G88" s="213"/>
      <c r="H88" s="213"/>
      <c r="I88" s="213"/>
      <c r="K88" s="189"/>
      <c r="L88" s="189"/>
      <c r="M88" s="184"/>
      <c r="O88" s="198">
        <v>3</v>
      </c>
      <c r="P88" s="184">
        <v>4</v>
      </c>
    </row>
    <row r="89" spans="1:16" x14ac:dyDescent="0.15">
      <c r="B89" s="494" t="s">
        <v>212</v>
      </c>
      <c r="C89" s="495"/>
      <c r="D89" s="215" t="s">
        <v>228</v>
      </c>
      <c r="E89" s="214" t="s">
        <v>227</v>
      </c>
      <c r="F89" s="184"/>
      <c r="G89" s="213"/>
      <c r="H89" s="213"/>
      <c r="I89" s="213"/>
      <c r="K89" s="189"/>
      <c r="L89" s="189"/>
      <c r="M89" s="184"/>
      <c r="O89" s="198"/>
    </row>
    <row r="90" spans="1:16" ht="7.5" customHeight="1" x14ac:dyDescent="0.15">
      <c r="B90" s="198"/>
      <c r="C90" s="212"/>
      <c r="D90" s="190"/>
      <c r="E90" s="211"/>
      <c r="F90" s="95"/>
      <c r="G90" s="95"/>
      <c r="H90" s="95"/>
      <c r="I90" s="95"/>
      <c r="K90" s="189"/>
      <c r="L90" s="189"/>
      <c r="M90" s="184"/>
      <c r="O90" s="198"/>
    </row>
    <row r="91" spans="1:16" ht="17.25" customHeight="1" x14ac:dyDescent="0.15">
      <c r="A91" s="468" t="s">
        <v>226</v>
      </c>
      <c r="B91" s="465"/>
      <c r="C91" s="465"/>
      <c r="D91" s="465"/>
      <c r="E91" s="465"/>
      <c r="F91" s="471"/>
      <c r="G91" s="472"/>
      <c r="H91" s="472"/>
      <c r="I91" s="472"/>
      <c r="J91" s="194"/>
      <c r="N91" s="189"/>
      <c r="O91" s="189"/>
    </row>
    <row r="92" spans="1:16" ht="13.5" customHeight="1" x14ac:dyDescent="0.15">
      <c r="A92" s="468" t="s">
        <v>225</v>
      </c>
      <c r="B92" s="465"/>
      <c r="C92" s="465"/>
      <c r="D92" s="465"/>
      <c r="E92" s="465"/>
      <c r="F92" s="465"/>
      <c r="G92" s="465"/>
      <c r="H92" s="503"/>
      <c r="I92" s="503"/>
      <c r="J92" s="472"/>
      <c r="K92" s="189"/>
      <c r="L92" s="189"/>
      <c r="M92" s="184"/>
    </row>
    <row r="93" spans="1:16" x14ac:dyDescent="0.15">
      <c r="B93" s="210" t="s">
        <v>19</v>
      </c>
      <c r="C93" s="210"/>
      <c r="D93" s="194"/>
      <c r="E93" s="209"/>
      <c r="F93" s="95"/>
      <c r="G93" s="194"/>
      <c r="H93" s="194"/>
      <c r="I93" s="194"/>
      <c r="J93" s="194"/>
      <c r="N93" s="189"/>
      <c r="O93" s="189"/>
    </row>
    <row r="94" spans="1:16" ht="18" customHeight="1" x14ac:dyDescent="0.15">
      <c r="B94" s="469" t="s">
        <v>23</v>
      </c>
      <c r="C94" s="470"/>
      <c r="D94" s="470"/>
      <c r="E94" s="208">
        <f>IF($O$85=1,ROUNDDOWN($E$82/3,0),0)</f>
        <v>0</v>
      </c>
      <c r="F94" s="194" t="s">
        <v>44</v>
      </c>
      <c r="G94" s="184"/>
      <c r="H94" s="192" t="s">
        <v>41</v>
      </c>
      <c r="I94" s="184"/>
      <c r="N94" s="189"/>
      <c r="O94" s="189"/>
    </row>
    <row r="95" spans="1:16" ht="15.75" customHeight="1" x14ac:dyDescent="0.15">
      <c r="B95" s="469" t="s">
        <v>260</v>
      </c>
      <c r="C95" s="470"/>
      <c r="D95" s="470"/>
      <c r="E95" s="208">
        <f>IF($O$85=1,$E$21*60000,0)</f>
        <v>0</v>
      </c>
      <c r="F95" s="194" t="s">
        <v>44</v>
      </c>
      <c r="G95" s="184"/>
      <c r="H95" s="192" t="s">
        <v>42</v>
      </c>
      <c r="I95" s="184"/>
      <c r="N95" s="189"/>
      <c r="O95" s="189"/>
    </row>
    <row r="96" spans="1:16" ht="5.25" customHeight="1" thickBot="1" x14ac:dyDescent="0.2">
      <c r="B96" s="198"/>
      <c r="C96" s="198"/>
      <c r="D96" s="184"/>
      <c r="E96" s="206"/>
      <c r="F96" s="194"/>
      <c r="G96" s="95"/>
      <c r="H96" s="95"/>
      <c r="I96" s="95"/>
      <c r="N96" s="189"/>
      <c r="O96" s="189"/>
    </row>
    <row r="97" spans="1:15" ht="18" customHeight="1" thickBot="1" x14ac:dyDescent="0.2">
      <c r="B97" s="189" t="s">
        <v>47</v>
      </c>
      <c r="C97" s="189"/>
      <c r="D97" s="184"/>
      <c r="E97" s="207">
        <f>IF($O$85=1,IF(E94&lt;=E95,"定率補助扱い","定額補助扱い"),0)</f>
        <v>0</v>
      </c>
      <c r="F97" s="194"/>
      <c r="G97" s="95"/>
      <c r="H97" s="95"/>
      <c r="I97" s="95"/>
      <c r="N97" s="189"/>
      <c r="O97" s="189"/>
    </row>
    <row r="98" spans="1:15" ht="19.5" customHeight="1" x14ac:dyDescent="0.15">
      <c r="B98" s="189" t="s">
        <v>48</v>
      </c>
      <c r="C98" s="189"/>
      <c r="D98" s="184"/>
      <c r="E98" s="206"/>
      <c r="F98" s="194"/>
      <c r="G98" s="95"/>
      <c r="H98" s="95"/>
      <c r="I98" s="95"/>
      <c r="N98" s="189"/>
      <c r="O98" s="189"/>
    </row>
    <row r="99" spans="1:15" ht="3.75" customHeight="1" x14ac:dyDescent="0.15">
      <c r="B99" s="204"/>
      <c r="C99" s="195"/>
      <c r="D99" s="195"/>
      <c r="E99" s="153"/>
      <c r="F99" s="194"/>
      <c r="G99" s="192"/>
      <c r="H99" s="95"/>
      <c r="I99" s="192"/>
      <c r="N99" s="189"/>
      <c r="O99" s="189"/>
    </row>
    <row r="100" spans="1:15" ht="14.25" customHeight="1" x14ac:dyDescent="0.15">
      <c r="B100" s="202" t="s">
        <v>164</v>
      </c>
      <c r="C100" s="195"/>
      <c r="D100" s="195"/>
      <c r="E100" s="153"/>
      <c r="F100" s="194"/>
      <c r="G100" s="192"/>
      <c r="H100" s="95"/>
      <c r="I100" s="192"/>
      <c r="N100" s="189"/>
      <c r="O100" s="189"/>
    </row>
    <row r="101" spans="1:15" ht="14.25" customHeight="1" x14ac:dyDescent="0.15">
      <c r="B101" s="202" t="s">
        <v>49</v>
      </c>
      <c r="C101" s="195"/>
      <c r="D101" s="195"/>
      <c r="E101" s="153"/>
      <c r="F101" s="194"/>
      <c r="G101" s="192"/>
      <c r="H101" s="95"/>
      <c r="I101" s="192"/>
      <c r="N101" s="189"/>
      <c r="O101" s="189"/>
    </row>
    <row r="102" spans="1:15" ht="39.75" customHeight="1" x14ac:dyDescent="0.15">
      <c r="B102" s="473" t="s">
        <v>223</v>
      </c>
      <c r="C102" s="474"/>
      <c r="D102" s="475"/>
      <c r="E102" s="154">
        <f>IF(AND($O$85=1,E97="定率補助扱い"),$E$82,0)</f>
        <v>0</v>
      </c>
      <c r="F102" s="194"/>
      <c r="G102" s="184"/>
      <c r="H102" s="192" t="s">
        <v>55</v>
      </c>
      <c r="I102" s="184"/>
      <c r="N102" s="189"/>
      <c r="O102" s="189"/>
    </row>
    <row r="103" spans="1:15" ht="39.75" customHeight="1" x14ac:dyDescent="0.15">
      <c r="B103" s="466" t="s">
        <v>218</v>
      </c>
      <c r="C103" s="467"/>
      <c r="D103" s="467"/>
      <c r="E103" s="154">
        <f>IF(AND($O$85=1,E97="定率補助扱い"),ROUNDDOWN(E94,0),0)</f>
        <v>0</v>
      </c>
      <c r="F103" s="194" t="s">
        <v>44</v>
      </c>
      <c r="G103" s="184"/>
      <c r="H103" s="192" t="s">
        <v>57</v>
      </c>
      <c r="I103" s="184"/>
      <c r="N103" s="189"/>
      <c r="O103" s="189"/>
    </row>
    <row r="104" spans="1:15" ht="15" customHeight="1" x14ac:dyDescent="0.15">
      <c r="B104" s="196" t="s">
        <v>159</v>
      </c>
      <c r="C104" s="205"/>
      <c r="D104" s="205"/>
      <c r="E104" s="153"/>
      <c r="F104" s="194"/>
      <c r="G104" s="184"/>
      <c r="H104" s="192"/>
      <c r="I104" s="184"/>
      <c r="N104" s="189"/>
      <c r="O104" s="189"/>
    </row>
    <row r="105" spans="1:15" s="197" customFormat="1" ht="5.25" customHeight="1" x14ac:dyDescent="0.15">
      <c r="A105" s="203"/>
      <c r="B105" s="204"/>
      <c r="C105" s="195"/>
      <c r="D105" s="195"/>
      <c r="E105" s="153"/>
      <c r="F105" s="201"/>
      <c r="H105" s="200"/>
      <c r="K105" s="199"/>
      <c r="L105" s="199"/>
      <c r="M105" s="199"/>
      <c r="N105" s="198"/>
      <c r="O105" s="198"/>
    </row>
    <row r="106" spans="1:15" s="197" customFormat="1" ht="18" customHeight="1" x14ac:dyDescent="0.15">
      <c r="A106" s="203"/>
      <c r="B106" s="202" t="s">
        <v>50</v>
      </c>
      <c r="C106" s="195"/>
      <c r="D106" s="195"/>
      <c r="E106" s="153"/>
      <c r="F106" s="201"/>
      <c r="H106" s="200"/>
      <c r="K106" s="199"/>
      <c r="L106" s="199"/>
      <c r="M106" s="199"/>
      <c r="N106" s="198"/>
      <c r="O106" s="198"/>
    </row>
    <row r="107" spans="1:15" ht="42" customHeight="1" x14ac:dyDescent="0.15">
      <c r="B107" s="473" t="s">
        <v>222</v>
      </c>
      <c r="C107" s="474"/>
      <c r="D107" s="475"/>
      <c r="E107" s="154">
        <f>IF(AND($O$85=1,E97="定額補助扱い"),$E$82,0)</f>
        <v>0</v>
      </c>
      <c r="F107" s="194"/>
      <c r="G107" s="184"/>
      <c r="H107" s="192" t="s">
        <v>55</v>
      </c>
      <c r="I107" s="184"/>
      <c r="N107" s="189"/>
      <c r="O107" s="189"/>
    </row>
    <row r="108" spans="1:15" ht="42" customHeight="1" x14ac:dyDescent="0.15">
      <c r="B108" s="466" t="s">
        <v>217</v>
      </c>
      <c r="C108" s="467"/>
      <c r="D108" s="467"/>
      <c r="E108" s="154">
        <f>IF(AND($O$85=1,E97="定額補助扱い"),ROUNDDOWN(E95,0),0)</f>
        <v>0</v>
      </c>
      <c r="F108" s="194" t="s">
        <v>44</v>
      </c>
      <c r="G108" s="184"/>
      <c r="H108" s="192" t="s">
        <v>56</v>
      </c>
      <c r="I108" s="184"/>
      <c r="N108" s="189"/>
      <c r="O108" s="189"/>
    </row>
    <row r="109" spans="1:15" ht="14.25" customHeight="1" x14ac:dyDescent="0.15">
      <c r="B109" s="196" t="s">
        <v>160</v>
      </c>
      <c r="C109" s="195"/>
      <c r="D109" s="195"/>
      <c r="E109" s="153"/>
      <c r="F109" s="194"/>
      <c r="G109" s="192"/>
      <c r="H109" s="95"/>
      <c r="I109" s="192"/>
      <c r="N109" s="189"/>
      <c r="O109" s="189"/>
    </row>
    <row r="110" spans="1:15" x14ac:dyDescent="0.15">
      <c r="B110" s="189" t="s">
        <v>21</v>
      </c>
      <c r="C110" s="189"/>
      <c r="D110" s="190"/>
      <c r="E110" s="190"/>
      <c r="F110" s="95"/>
      <c r="G110" s="192"/>
      <c r="H110" s="95"/>
      <c r="I110" s="192"/>
      <c r="N110" s="189"/>
      <c r="O110" s="189"/>
    </row>
    <row r="111" spans="1:15" ht="11.25" customHeight="1" x14ac:dyDescent="0.15">
      <c r="B111" s="189"/>
      <c r="C111" s="189"/>
      <c r="D111" s="190"/>
      <c r="E111" s="190"/>
      <c r="F111" s="95"/>
      <c r="G111" s="192"/>
      <c r="H111" s="95"/>
      <c r="I111" s="192"/>
      <c r="N111" s="189"/>
      <c r="O111" s="189"/>
    </row>
    <row r="112" spans="1:15" ht="13.5" customHeight="1" x14ac:dyDescent="0.15">
      <c r="A112" s="468" t="s">
        <v>224</v>
      </c>
      <c r="B112" s="465"/>
      <c r="C112" s="465"/>
      <c r="D112" s="465"/>
      <c r="E112" s="465"/>
      <c r="F112" s="471"/>
      <c r="G112" s="471"/>
      <c r="H112" s="472"/>
      <c r="I112" s="472"/>
      <c r="J112" s="184"/>
      <c r="K112" s="189"/>
      <c r="L112" s="189"/>
      <c r="M112" s="184"/>
    </row>
    <row r="113" spans="1:15" x14ac:dyDescent="0.15">
      <c r="B113" s="210" t="s">
        <v>19</v>
      </c>
      <c r="C113" s="210"/>
      <c r="D113" s="194"/>
      <c r="E113" s="209"/>
      <c r="F113" s="95"/>
      <c r="G113" s="194"/>
      <c r="H113" s="194"/>
      <c r="I113" s="194"/>
      <c r="N113" s="189"/>
      <c r="O113" s="189"/>
    </row>
    <row r="114" spans="1:15" ht="18" customHeight="1" x14ac:dyDescent="0.15">
      <c r="B114" s="469" t="s">
        <v>23</v>
      </c>
      <c r="C114" s="470"/>
      <c r="D114" s="470"/>
      <c r="E114" s="208">
        <f>IF($O$85=2,ROUNDDOWN($E$82/3,0),0)</f>
        <v>0</v>
      </c>
      <c r="F114" s="194" t="s">
        <v>44</v>
      </c>
      <c r="G114" s="184"/>
      <c r="H114" s="192" t="s">
        <v>41</v>
      </c>
      <c r="I114" s="184"/>
      <c r="N114" s="189"/>
      <c r="O114" s="189"/>
    </row>
    <row r="115" spans="1:15" ht="18" customHeight="1" x14ac:dyDescent="0.15">
      <c r="B115" s="469" t="s">
        <v>120</v>
      </c>
      <c r="C115" s="470"/>
      <c r="D115" s="470"/>
      <c r="E115" s="208">
        <f>IF($O$85=2,$E$21*70000,0)</f>
        <v>0</v>
      </c>
      <c r="F115" s="194" t="s">
        <v>44</v>
      </c>
      <c r="G115" s="184"/>
      <c r="H115" s="192" t="s">
        <v>42</v>
      </c>
      <c r="I115" s="184"/>
      <c r="N115" s="189"/>
      <c r="O115" s="189"/>
    </row>
    <row r="116" spans="1:15" ht="9" customHeight="1" thickBot="1" x14ac:dyDescent="0.2">
      <c r="B116" s="198"/>
      <c r="C116" s="198"/>
      <c r="D116" s="184"/>
      <c r="E116" s="206"/>
      <c r="F116" s="194"/>
      <c r="G116" s="95"/>
      <c r="H116" s="95"/>
      <c r="I116" s="95"/>
      <c r="N116" s="189"/>
      <c r="O116" s="189"/>
    </row>
    <row r="117" spans="1:15" ht="18" customHeight="1" thickBot="1" x14ac:dyDescent="0.2">
      <c r="B117" s="189" t="s">
        <v>47</v>
      </c>
      <c r="C117" s="189"/>
      <c r="D117" s="184"/>
      <c r="E117" s="207">
        <f>IF($O$85=2,IF(E114&lt;=E115,"定率補助扱い","定額補助扱い"),0)</f>
        <v>0</v>
      </c>
      <c r="F117" s="194"/>
      <c r="G117" s="95"/>
      <c r="H117" s="95"/>
      <c r="I117" s="95"/>
      <c r="N117" s="189"/>
      <c r="O117" s="189"/>
    </row>
    <row r="118" spans="1:15" ht="19.5" customHeight="1" x14ac:dyDescent="0.15">
      <c r="B118" s="189" t="s">
        <v>48</v>
      </c>
      <c r="C118" s="189"/>
      <c r="D118" s="184"/>
      <c r="E118" s="206"/>
      <c r="F118" s="194"/>
      <c r="G118" s="95"/>
      <c r="H118" s="95"/>
      <c r="I118" s="95"/>
      <c r="N118" s="189"/>
      <c r="O118" s="189"/>
    </row>
    <row r="119" spans="1:15" ht="9" customHeight="1" x14ac:dyDescent="0.15">
      <c r="B119" s="204"/>
      <c r="C119" s="195"/>
      <c r="D119" s="195"/>
      <c r="E119" s="153"/>
      <c r="F119" s="194"/>
      <c r="G119" s="192"/>
      <c r="H119" s="95"/>
      <c r="I119" s="192"/>
      <c r="N119" s="189"/>
      <c r="O119" s="189"/>
    </row>
    <row r="120" spans="1:15" ht="14.25" customHeight="1" x14ac:dyDescent="0.15">
      <c r="B120" s="202" t="s">
        <v>164</v>
      </c>
      <c r="C120" s="195"/>
      <c r="D120" s="195"/>
      <c r="E120" s="153"/>
      <c r="F120" s="194"/>
      <c r="G120" s="192"/>
      <c r="H120" s="95"/>
      <c r="I120" s="192"/>
      <c r="N120" s="189"/>
      <c r="O120" s="189"/>
    </row>
    <row r="121" spans="1:15" ht="14.25" customHeight="1" x14ac:dyDescent="0.15">
      <c r="B121" s="202" t="s">
        <v>49</v>
      </c>
      <c r="C121" s="195"/>
      <c r="D121" s="195"/>
      <c r="E121" s="153"/>
      <c r="F121" s="194"/>
      <c r="G121" s="192"/>
      <c r="H121" s="95"/>
      <c r="I121" s="192"/>
      <c r="N121" s="189"/>
      <c r="O121" s="189"/>
    </row>
    <row r="122" spans="1:15" ht="40.5" customHeight="1" x14ac:dyDescent="0.15">
      <c r="B122" s="473" t="s">
        <v>223</v>
      </c>
      <c r="C122" s="474"/>
      <c r="D122" s="475"/>
      <c r="E122" s="154">
        <f>IF(AND($O$85=2,E117="定率補助扱い"),$E$82,0)</f>
        <v>0</v>
      </c>
      <c r="F122" s="194"/>
      <c r="G122" s="184"/>
      <c r="H122" s="192" t="s">
        <v>55</v>
      </c>
      <c r="I122" s="184"/>
      <c r="N122" s="189"/>
      <c r="O122" s="189"/>
    </row>
    <row r="123" spans="1:15" ht="40.5" customHeight="1" x14ac:dyDescent="0.15">
      <c r="B123" s="466" t="s">
        <v>218</v>
      </c>
      <c r="C123" s="467"/>
      <c r="D123" s="467"/>
      <c r="E123" s="154">
        <f>IF(AND($O$85=2,$E117="定率補助扱い"),ROUNDDOWN(E114,0),0)</f>
        <v>0</v>
      </c>
      <c r="F123" s="194" t="s">
        <v>44</v>
      </c>
      <c r="G123" s="184"/>
      <c r="H123" s="192" t="s">
        <v>57</v>
      </c>
      <c r="I123" s="184"/>
      <c r="N123" s="189"/>
      <c r="O123" s="189"/>
    </row>
    <row r="124" spans="1:15" ht="15" customHeight="1" x14ac:dyDescent="0.15">
      <c r="B124" s="196" t="s">
        <v>159</v>
      </c>
      <c r="C124" s="205"/>
      <c r="D124" s="205"/>
      <c r="E124" s="153"/>
      <c r="F124" s="194"/>
      <c r="G124" s="184"/>
      <c r="H124" s="192"/>
      <c r="I124" s="184"/>
      <c r="N124" s="189"/>
      <c r="O124" s="189"/>
    </row>
    <row r="125" spans="1:15" s="197" customFormat="1" ht="9" customHeight="1" x14ac:dyDescent="0.15">
      <c r="A125" s="203"/>
      <c r="B125" s="204"/>
      <c r="C125" s="195"/>
      <c r="D125" s="195"/>
      <c r="E125" s="153"/>
      <c r="F125" s="201"/>
      <c r="H125" s="200"/>
      <c r="K125" s="199"/>
      <c r="L125" s="199"/>
      <c r="M125" s="199"/>
      <c r="N125" s="198"/>
      <c r="O125" s="198"/>
    </row>
    <row r="126" spans="1:15" s="197" customFormat="1" ht="18" customHeight="1" x14ac:dyDescent="0.15">
      <c r="A126" s="203"/>
      <c r="B126" s="202" t="s">
        <v>50</v>
      </c>
      <c r="C126" s="195"/>
      <c r="D126" s="195"/>
      <c r="E126" s="153"/>
      <c r="F126" s="201"/>
      <c r="H126" s="200"/>
      <c r="K126" s="199"/>
      <c r="L126" s="199"/>
      <c r="M126" s="199"/>
      <c r="N126" s="198"/>
      <c r="O126" s="198"/>
    </row>
    <row r="127" spans="1:15" ht="39" customHeight="1" x14ac:dyDescent="0.15">
      <c r="B127" s="473" t="s">
        <v>222</v>
      </c>
      <c r="C127" s="474"/>
      <c r="D127" s="475"/>
      <c r="E127" s="154">
        <f>IF(AND($O$85=2,E117="定額補助扱い"),$E$82,0)</f>
        <v>0</v>
      </c>
      <c r="F127" s="194"/>
      <c r="G127" s="184"/>
      <c r="H127" s="192" t="s">
        <v>55</v>
      </c>
      <c r="I127" s="184"/>
      <c r="N127" s="189"/>
      <c r="O127" s="189"/>
    </row>
    <row r="128" spans="1:15" ht="39" customHeight="1" x14ac:dyDescent="0.15">
      <c r="B128" s="466" t="s">
        <v>217</v>
      </c>
      <c r="C128" s="467"/>
      <c r="D128" s="467"/>
      <c r="E128" s="154">
        <f>IF(AND($O$85=2,E117="定額補助扱い"),ROUNDDOWN(E115,0),0)</f>
        <v>0</v>
      </c>
      <c r="F128" s="194" t="s">
        <v>44</v>
      </c>
      <c r="G128" s="184"/>
      <c r="H128" s="192" t="s">
        <v>56</v>
      </c>
      <c r="I128" s="184"/>
      <c r="N128" s="189"/>
      <c r="O128" s="189"/>
    </row>
    <row r="129" spans="1:15" ht="14.25" customHeight="1" x14ac:dyDescent="0.15">
      <c r="B129" s="196" t="s">
        <v>160</v>
      </c>
      <c r="C129" s="195"/>
      <c r="D129" s="195"/>
      <c r="E129" s="153"/>
      <c r="F129" s="194"/>
      <c r="G129" s="192"/>
      <c r="H129" s="95"/>
      <c r="I129" s="192"/>
      <c r="N129" s="189"/>
      <c r="O129" s="189"/>
    </row>
    <row r="130" spans="1:15" x14ac:dyDescent="0.15">
      <c r="B130" s="189" t="s">
        <v>21</v>
      </c>
      <c r="C130" s="189"/>
      <c r="D130" s="190"/>
      <c r="E130" s="190"/>
      <c r="F130" s="95"/>
      <c r="G130" s="192"/>
      <c r="H130" s="95"/>
      <c r="I130" s="192"/>
      <c r="N130" s="189"/>
      <c r="O130" s="189"/>
    </row>
    <row r="131" spans="1:15" ht="18" customHeight="1" x14ac:dyDescent="0.15">
      <c r="B131" s="189"/>
      <c r="C131" s="189"/>
      <c r="D131" s="190"/>
      <c r="E131" s="190"/>
      <c r="F131" s="95"/>
      <c r="G131" s="184"/>
      <c r="H131" s="192"/>
      <c r="I131" s="184"/>
      <c r="N131" s="189"/>
      <c r="O131" s="189"/>
    </row>
    <row r="132" spans="1:15" ht="21" customHeight="1" x14ac:dyDescent="0.15">
      <c r="A132" s="468" t="s">
        <v>221</v>
      </c>
      <c r="B132" s="465"/>
      <c r="C132" s="465"/>
      <c r="D132" s="465"/>
      <c r="E132" s="465"/>
      <c r="F132" s="95"/>
      <c r="G132" s="184"/>
      <c r="H132" s="95"/>
      <c r="I132" s="184"/>
      <c r="N132" s="189"/>
      <c r="O132" s="189"/>
    </row>
    <row r="133" spans="1:15" ht="13.5" customHeight="1" x14ac:dyDescent="0.15">
      <c r="A133" s="468" t="s">
        <v>220</v>
      </c>
      <c r="B133" s="465"/>
      <c r="C133" s="465"/>
      <c r="D133" s="465"/>
      <c r="E133" s="465"/>
      <c r="F133" s="465"/>
      <c r="G133" s="465"/>
      <c r="H133" s="472"/>
      <c r="I133" s="472"/>
      <c r="J133" s="472"/>
      <c r="K133" s="189"/>
      <c r="L133" s="189"/>
      <c r="M133" s="184"/>
    </row>
    <row r="134" spans="1:15" x14ac:dyDescent="0.15">
      <c r="B134" s="210" t="s">
        <v>19</v>
      </c>
      <c r="C134" s="210"/>
      <c r="D134" s="194"/>
      <c r="E134" s="209"/>
      <c r="F134" s="95"/>
      <c r="G134" s="184"/>
      <c r="H134" s="194"/>
      <c r="I134" s="184"/>
      <c r="N134" s="189"/>
      <c r="O134" s="189"/>
    </row>
    <row r="135" spans="1:15" ht="18" customHeight="1" x14ac:dyDescent="0.15">
      <c r="B135" s="469" t="s">
        <v>54</v>
      </c>
      <c r="C135" s="470"/>
      <c r="D135" s="470"/>
      <c r="E135" s="208">
        <f>IF($O$85=3,ROUNDDOWN($E$82/3,0),0)</f>
        <v>0</v>
      </c>
      <c r="F135" s="194" t="s">
        <v>44</v>
      </c>
      <c r="G135" s="184"/>
      <c r="H135" s="192" t="s">
        <v>41</v>
      </c>
      <c r="I135" s="184"/>
      <c r="N135" s="189"/>
      <c r="O135" s="189"/>
    </row>
    <row r="136" spans="1:15" ht="21" customHeight="1" x14ac:dyDescent="0.15">
      <c r="B136" s="469" t="s">
        <v>260</v>
      </c>
      <c r="C136" s="470"/>
      <c r="D136" s="470"/>
      <c r="E136" s="208">
        <f>IF($O$85=3,$E$21*60000,0)</f>
        <v>0</v>
      </c>
      <c r="F136" s="194" t="s">
        <v>44</v>
      </c>
      <c r="G136" s="184"/>
      <c r="H136" s="192" t="s">
        <v>46</v>
      </c>
      <c r="I136" s="184"/>
      <c r="N136" s="189"/>
      <c r="O136" s="189"/>
    </row>
    <row r="137" spans="1:15" ht="9" customHeight="1" thickBot="1" x14ac:dyDescent="0.2">
      <c r="B137" s="198"/>
      <c r="C137" s="198"/>
      <c r="D137" s="184"/>
      <c r="E137" s="206"/>
      <c r="F137" s="194"/>
      <c r="G137" s="184"/>
      <c r="H137" s="95"/>
      <c r="I137" s="184"/>
      <c r="N137" s="189"/>
      <c r="O137" s="189"/>
    </row>
    <row r="138" spans="1:15" ht="18" customHeight="1" thickBot="1" x14ac:dyDescent="0.2">
      <c r="B138" s="189" t="s">
        <v>47</v>
      </c>
      <c r="C138" s="189"/>
      <c r="D138" s="184"/>
      <c r="E138" s="207">
        <f>IF($O$85=3,IF(E135&lt;=E136,"定率補助扱い","定額補助扱い"),0)</f>
        <v>0</v>
      </c>
      <c r="F138" s="194"/>
      <c r="G138" s="184"/>
      <c r="H138" s="95"/>
      <c r="I138" s="184"/>
      <c r="N138" s="189"/>
      <c r="O138" s="189"/>
    </row>
    <row r="139" spans="1:15" ht="19.5" customHeight="1" x14ac:dyDescent="0.15">
      <c r="B139" s="189" t="s">
        <v>48</v>
      </c>
      <c r="C139" s="189"/>
      <c r="D139" s="184"/>
      <c r="E139" s="206"/>
      <c r="F139" s="194"/>
      <c r="G139" s="184"/>
      <c r="H139" s="95"/>
      <c r="I139" s="184"/>
      <c r="N139" s="189"/>
      <c r="O139" s="189"/>
    </row>
    <row r="140" spans="1:15" ht="9" customHeight="1" x14ac:dyDescent="0.15">
      <c r="B140" s="204"/>
      <c r="C140" s="195"/>
      <c r="D140" s="195"/>
      <c r="E140" s="153"/>
      <c r="F140" s="194"/>
      <c r="G140" s="184"/>
      <c r="H140" s="192"/>
      <c r="I140" s="184"/>
      <c r="N140" s="189"/>
      <c r="O140" s="189"/>
    </row>
    <row r="141" spans="1:15" ht="14.25" customHeight="1" x14ac:dyDescent="0.15">
      <c r="B141" s="202" t="s">
        <v>164</v>
      </c>
      <c r="C141" s="195"/>
      <c r="D141" s="195"/>
      <c r="E141" s="153"/>
      <c r="F141" s="194"/>
      <c r="G141" s="184"/>
      <c r="H141" s="192"/>
      <c r="I141" s="184"/>
      <c r="N141" s="189"/>
      <c r="O141" s="189"/>
    </row>
    <row r="142" spans="1:15" ht="14.25" customHeight="1" x14ac:dyDescent="0.15">
      <c r="B142" s="202" t="s">
        <v>49</v>
      </c>
      <c r="C142" s="195"/>
      <c r="D142" s="195"/>
      <c r="E142" s="153"/>
      <c r="F142" s="194"/>
      <c r="G142" s="184"/>
      <c r="H142" s="192"/>
      <c r="I142" s="184"/>
      <c r="N142" s="189"/>
      <c r="O142" s="189"/>
    </row>
    <row r="143" spans="1:15" ht="40.5" customHeight="1" x14ac:dyDescent="0.15">
      <c r="B143" s="473" t="s">
        <v>161</v>
      </c>
      <c r="C143" s="474"/>
      <c r="D143" s="475"/>
      <c r="E143" s="154">
        <f>IF(AND($O$85=3,E138="定率補助扱い"),$E$82,0)</f>
        <v>0</v>
      </c>
      <c r="F143" s="194"/>
      <c r="G143" s="184"/>
      <c r="H143" s="192" t="s">
        <v>55</v>
      </c>
      <c r="I143" s="184"/>
      <c r="N143" s="189"/>
      <c r="O143" s="189"/>
    </row>
    <row r="144" spans="1:15" ht="40.5" customHeight="1" x14ac:dyDescent="0.15">
      <c r="B144" s="466" t="s">
        <v>218</v>
      </c>
      <c r="C144" s="467"/>
      <c r="D144" s="467"/>
      <c r="E144" s="154">
        <f>IF(AND($O$85=3,E138="定率補助扱い"),ROUNDDOWN(E135,0),0)</f>
        <v>0</v>
      </c>
      <c r="F144" s="194" t="s">
        <v>44</v>
      </c>
      <c r="G144" s="184"/>
      <c r="H144" s="192" t="s">
        <v>57</v>
      </c>
      <c r="I144" s="184"/>
      <c r="N144" s="189"/>
      <c r="O144" s="189"/>
    </row>
    <row r="145" spans="1:15" ht="15" customHeight="1" x14ac:dyDescent="0.15">
      <c r="B145" s="196" t="s">
        <v>159</v>
      </c>
      <c r="C145" s="205"/>
      <c r="D145" s="205"/>
      <c r="E145" s="153"/>
      <c r="F145" s="194"/>
      <c r="G145" s="184"/>
      <c r="H145" s="192"/>
      <c r="I145" s="184"/>
      <c r="N145" s="189"/>
      <c r="O145" s="189"/>
    </row>
    <row r="146" spans="1:15" s="197" customFormat="1" ht="9" customHeight="1" x14ac:dyDescent="0.15">
      <c r="A146" s="203"/>
      <c r="B146" s="204"/>
      <c r="C146" s="195"/>
      <c r="D146" s="195"/>
      <c r="E146" s="153"/>
      <c r="F146" s="201"/>
      <c r="H146" s="200"/>
      <c r="K146" s="199"/>
      <c r="L146" s="199"/>
      <c r="M146" s="199"/>
      <c r="N146" s="198"/>
      <c r="O146" s="198"/>
    </row>
    <row r="147" spans="1:15" s="197" customFormat="1" ht="18" customHeight="1" x14ac:dyDescent="0.15">
      <c r="A147" s="203"/>
      <c r="B147" s="202" t="s">
        <v>50</v>
      </c>
      <c r="C147" s="195"/>
      <c r="D147" s="195"/>
      <c r="E147" s="153"/>
      <c r="F147" s="201"/>
      <c r="H147" s="200"/>
      <c r="K147" s="199"/>
      <c r="L147" s="199"/>
      <c r="M147" s="199"/>
      <c r="N147" s="198"/>
      <c r="O147" s="198"/>
    </row>
    <row r="148" spans="1:15" ht="44.25" customHeight="1" x14ac:dyDescent="0.15">
      <c r="B148" s="473" t="s">
        <v>162</v>
      </c>
      <c r="C148" s="474"/>
      <c r="D148" s="475"/>
      <c r="E148" s="154">
        <f>IF(AND($O$85=3,E138="定額補助扱い"),$E$82,0)</f>
        <v>0</v>
      </c>
      <c r="F148" s="194"/>
      <c r="G148" s="184"/>
      <c r="H148" s="192" t="s">
        <v>55</v>
      </c>
      <c r="I148" s="184"/>
      <c r="N148" s="189"/>
      <c r="O148" s="189"/>
    </row>
    <row r="149" spans="1:15" ht="44.25" customHeight="1" x14ac:dyDescent="0.15">
      <c r="B149" s="466" t="s">
        <v>217</v>
      </c>
      <c r="C149" s="467"/>
      <c r="D149" s="467"/>
      <c r="E149" s="154">
        <f>IF(AND($O$85=3,E138="定額補助扱い"),ROUNDDOWN(E136,0),0)</f>
        <v>0</v>
      </c>
      <c r="F149" s="194" t="s">
        <v>44</v>
      </c>
      <c r="G149" s="184"/>
      <c r="H149" s="192" t="s">
        <v>56</v>
      </c>
      <c r="I149" s="184"/>
      <c r="N149" s="189"/>
      <c r="O149" s="189"/>
    </row>
    <row r="150" spans="1:15" ht="14.25" customHeight="1" x14ac:dyDescent="0.15">
      <c r="B150" s="196" t="s">
        <v>160</v>
      </c>
      <c r="C150" s="195"/>
      <c r="D150" s="195"/>
      <c r="E150" s="153"/>
      <c r="F150" s="194"/>
      <c r="G150" s="192"/>
      <c r="H150" s="95"/>
      <c r="I150" s="192"/>
      <c r="N150" s="189"/>
      <c r="O150" s="189"/>
    </row>
    <row r="151" spans="1:15" x14ac:dyDescent="0.15">
      <c r="B151" s="189" t="s">
        <v>21</v>
      </c>
      <c r="C151" s="189"/>
      <c r="D151" s="190"/>
      <c r="E151" s="190"/>
      <c r="F151" s="95"/>
      <c r="G151" s="192"/>
      <c r="H151" s="95"/>
      <c r="I151" s="192"/>
      <c r="N151" s="189"/>
      <c r="O151" s="189"/>
    </row>
    <row r="152" spans="1:15" ht="18" customHeight="1" x14ac:dyDescent="0.15">
      <c r="B152" s="189"/>
      <c r="C152" s="189"/>
      <c r="D152" s="190"/>
      <c r="E152" s="190"/>
      <c r="F152" s="95"/>
      <c r="G152" s="192"/>
      <c r="H152" s="95"/>
      <c r="I152" s="192"/>
      <c r="N152" s="189"/>
      <c r="O152" s="189"/>
    </row>
    <row r="153" spans="1:15" ht="13.5" customHeight="1" x14ac:dyDescent="0.15">
      <c r="A153" s="468" t="s">
        <v>219</v>
      </c>
      <c r="B153" s="465"/>
      <c r="C153" s="465"/>
      <c r="D153" s="465"/>
      <c r="E153" s="465"/>
      <c r="F153" s="465"/>
      <c r="G153" s="465"/>
      <c r="H153" s="472"/>
      <c r="I153" s="472"/>
      <c r="J153" s="184"/>
      <c r="K153" s="189"/>
      <c r="L153" s="189"/>
      <c r="M153" s="184"/>
    </row>
    <row r="154" spans="1:15" x14ac:dyDescent="0.15">
      <c r="B154" s="210" t="s">
        <v>19</v>
      </c>
      <c r="C154" s="210"/>
      <c r="D154" s="194"/>
      <c r="E154" s="209"/>
      <c r="F154" s="95"/>
      <c r="G154" s="184"/>
      <c r="H154" s="194"/>
      <c r="I154" s="184"/>
      <c r="N154" s="189"/>
      <c r="O154" s="189"/>
    </row>
    <row r="155" spans="1:15" ht="18" customHeight="1" x14ac:dyDescent="0.15">
      <c r="B155" s="469" t="s">
        <v>54</v>
      </c>
      <c r="C155" s="470"/>
      <c r="D155" s="470"/>
      <c r="E155" s="208">
        <f>IF($O$85=4,ROUNDDOWN($E$82/3,0),0)</f>
        <v>0</v>
      </c>
      <c r="F155" s="194" t="s">
        <v>44</v>
      </c>
      <c r="G155" s="184"/>
      <c r="H155" s="192" t="s">
        <v>41</v>
      </c>
      <c r="I155" s="184"/>
      <c r="N155" s="189"/>
      <c r="O155" s="189"/>
    </row>
    <row r="156" spans="1:15" ht="21" customHeight="1" x14ac:dyDescent="0.15">
      <c r="B156" s="469" t="s">
        <v>120</v>
      </c>
      <c r="C156" s="470"/>
      <c r="D156" s="470"/>
      <c r="E156" s="208">
        <f>IF($O$85=4,$E$21*70000,0)</f>
        <v>0</v>
      </c>
      <c r="F156" s="194" t="s">
        <v>44</v>
      </c>
      <c r="G156" s="184"/>
      <c r="H156" s="192" t="s">
        <v>46</v>
      </c>
      <c r="I156" s="184"/>
      <c r="N156" s="189"/>
      <c r="O156" s="189"/>
    </row>
    <row r="157" spans="1:15" ht="9" customHeight="1" thickBot="1" x14ac:dyDescent="0.2">
      <c r="B157" s="198"/>
      <c r="C157" s="198"/>
      <c r="D157" s="184"/>
      <c r="E157" s="206"/>
      <c r="F157" s="194"/>
      <c r="G157" s="184"/>
      <c r="H157" s="95"/>
      <c r="I157" s="184"/>
      <c r="N157" s="189"/>
      <c r="O157" s="189"/>
    </row>
    <row r="158" spans="1:15" ht="18" customHeight="1" thickBot="1" x14ac:dyDescent="0.2">
      <c r="B158" s="189" t="s">
        <v>47</v>
      </c>
      <c r="C158" s="189"/>
      <c r="D158" s="184"/>
      <c r="E158" s="207">
        <f>IF($O$85=4,IF(E155&lt;=E156,"定率補助扱い","定額補助扱い"),0)</f>
        <v>0</v>
      </c>
      <c r="F158" s="194"/>
      <c r="G158" s="184"/>
      <c r="H158" s="95"/>
      <c r="I158" s="184"/>
      <c r="N158" s="189"/>
      <c r="O158" s="189"/>
    </row>
    <row r="159" spans="1:15" ht="19.5" customHeight="1" x14ac:dyDescent="0.15">
      <c r="B159" s="189" t="s">
        <v>48</v>
      </c>
      <c r="C159" s="189"/>
      <c r="D159" s="184"/>
      <c r="E159" s="206"/>
      <c r="F159" s="194"/>
      <c r="G159" s="184"/>
      <c r="H159" s="95"/>
      <c r="I159" s="184"/>
      <c r="N159" s="189"/>
      <c r="O159" s="189"/>
    </row>
    <row r="160" spans="1:15" ht="9" customHeight="1" x14ac:dyDescent="0.15">
      <c r="B160" s="204"/>
      <c r="C160" s="195"/>
      <c r="D160" s="195"/>
      <c r="E160" s="153"/>
      <c r="F160" s="194"/>
      <c r="G160" s="184"/>
      <c r="H160" s="192"/>
      <c r="I160" s="184"/>
      <c r="N160" s="189"/>
      <c r="O160" s="189"/>
    </row>
    <row r="161" spans="1:15" ht="14.25" customHeight="1" x14ac:dyDescent="0.15">
      <c r="B161" s="202" t="s">
        <v>164</v>
      </c>
      <c r="C161" s="195"/>
      <c r="D161" s="195"/>
      <c r="E161" s="153"/>
      <c r="F161" s="194"/>
      <c r="G161" s="184"/>
      <c r="H161" s="192"/>
      <c r="I161" s="184"/>
      <c r="N161" s="189"/>
      <c r="O161" s="189"/>
    </row>
    <row r="162" spans="1:15" ht="14.25" customHeight="1" x14ac:dyDescent="0.15">
      <c r="B162" s="202" t="s">
        <v>49</v>
      </c>
      <c r="C162" s="195"/>
      <c r="D162" s="195"/>
      <c r="E162" s="153"/>
      <c r="F162" s="194"/>
      <c r="G162" s="184"/>
      <c r="H162" s="192"/>
      <c r="I162" s="184"/>
      <c r="N162" s="189"/>
      <c r="O162" s="189"/>
    </row>
    <row r="163" spans="1:15" ht="42.75" customHeight="1" x14ac:dyDescent="0.15">
      <c r="B163" s="473" t="s">
        <v>161</v>
      </c>
      <c r="C163" s="474"/>
      <c r="D163" s="475"/>
      <c r="E163" s="154">
        <f>IF(AND($O$85=4,E158="定率補助扱い"),$E$82,0)</f>
        <v>0</v>
      </c>
      <c r="F163" s="194"/>
      <c r="G163" s="184"/>
      <c r="H163" s="192" t="s">
        <v>55</v>
      </c>
      <c r="I163" s="184"/>
      <c r="N163" s="189"/>
      <c r="O163" s="189"/>
    </row>
    <row r="164" spans="1:15" ht="42.75" customHeight="1" x14ac:dyDescent="0.15">
      <c r="B164" s="466" t="s">
        <v>218</v>
      </c>
      <c r="C164" s="467"/>
      <c r="D164" s="467"/>
      <c r="E164" s="154">
        <f>IF(AND($O$85=4,E158="定率補助扱い"),ROUNDDOWN(E155,0),0)</f>
        <v>0</v>
      </c>
      <c r="F164" s="194" t="s">
        <v>44</v>
      </c>
      <c r="G164" s="184"/>
      <c r="H164" s="192" t="s">
        <v>57</v>
      </c>
      <c r="I164" s="184"/>
      <c r="N164" s="189"/>
      <c r="O164" s="189"/>
    </row>
    <row r="165" spans="1:15" ht="15" customHeight="1" x14ac:dyDescent="0.15">
      <c r="B165" s="196" t="s">
        <v>159</v>
      </c>
      <c r="C165" s="205"/>
      <c r="D165" s="205"/>
      <c r="E165" s="153"/>
      <c r="F165" s="194"/>
      <c r="G165" s="184"/>
      <c r="H165" s="192"/>
      <c r="I165" s="184"/>
      <c r="N165" s="189"/>
      <c r="O165" s="189"/>
    </row>
    <row r="166" spans="1:15" s="197" customFormat="1" ht="9" customHeight="1" x14ac:dyDescent="0.15">
      <c r="A166" s="203"/>
      <c r="B166" s="204"/>
      <c r="C166" s="195"/>
      <c r="D166" s="195"/>
      <c r="E166" s="153"/>
      <c r="F166" s="201"/>
      <c r="H166" s="200"/>
      <c r="K166" s="199"/>
      <c r="L166" s="199"/>
      <c r="M166" s="199"/>
      <c r="N166" s="198"/>
      <c r="O166" s="198"/>
    </row>
    <row r="167" spans="1:15" s="197" customFormat="1" ht="18" customHeight="1" x14ac:dyDescent="0.15">
      <c r="A167" s="203"/>
      <c r="B167" s="202" t="s">
        <v>50</v>
      </c>
      <c r="C167" s="195"/>
      <c r="D167" s="195"/>
      <c r="E167" s="153"/>
      <c r="F167" s="201"/>
      <c r="H167" s="200"/>
      <c r="K167" s="199"/>
      <c r="L167" s="199"/>
      <c r="M167" s="199"/>
      <c r="N167" s="198"/>
      <c r="O167" s="198"/>
    </row>
    <row r="168" spans="1:15" ht="39.75" customHeight="1" x14ac:dyDescent="0.15">
      <c r="B168" s="473" t="s">
        <v>162</v>
      </c>
      <c r="C168" s="474"/>
      <c r="D168" s="475"/>
      <c r="E168" s="154">
        <f>IF(AND($O$85=4,E158="定額補助扱い"),$E$82,0)</f>
        <v>0</v>
      </c>
      <c r="F168" s="194"/>
      <c r="G168" s="184"/>
      <c r="H168" s="192" t="s">
        <v>55</v>
      </c>
      <c r="I168" s="184"/>
      <c r="N168" s="189"/>
      <c r="O168" s="189"/>
    </row>
    <row r="169" spans="1:15" ht="39.75" customHeight="1" x14ac:dyDescent="0.15">
      <c r="B169" s="466" t="s">
        <v>217</v>
      </c>
      <c r="C169" s="467"/>
      <c r="D169" s="467"/>
      <c r="E169" s="154">
        <f>IF(AND($O$85=4,E158="定額補助扱い"),ROUNDDOWN(E156,0),0)</f>
        <v>0</v>
      </c>
      <c r="F169" s="194" t="s">
        <v>44</v>
      </c>
      <c r="G169" s="184"/>
      <c r="H169" s="192" t="s">
        <v>56</v>
      </c>
      <c r="I169" s="184"/>
      <c r="N169" s="189"/>
      <c r="O169" s="189"/>
    </row>
    <row r="170" spans="1:15" ht="14.25" customHeight="1" x14ac:dyDescent="0.15">
      <c r="B170" s="196" t="s">
        <v>160</v>
      </c>
      <c r="C170" s="195"/>
      <c r="D170" s="195"/>
      <c r="E170" s="153"/>
      <c r="F170" s="194"/>
      <c r="G170" s="192"/>
      <c r="H170" s="192"/>
      <c r="I170" s="192"/>
      <c r="N170" s="189"/>
      <c r="O170" s="189"/>
    </row>
    <row r="171" spans="1:15" x14ac:dyDescent="0.15">
      <c r="B171" s="189" t="s">
        <v>21</v>
      </c>
      <c r="C171" s="189"/>
      <c r="D171" s="190"/>
      <c r="E171" s="190"/>
      <c r="F171" s="95"/>
      <c r="G171" s="192"/>
      <c r="H171" s="192"/>
      <c r="I171" s="192"/>
      <c r="N171" s="189"/>
      <c r="O171" s="189"/>
    </row>
    <row r="172" spans="1:15" x14ac:dyDescent="0.15">
      <c r="B172" s="189"/>
      <c r="C172" s="189"/>
      <c r="D172" s="190"/>
      <c r="E172" s="190"/>
      <c r="F172" s="95"/>
      <c r="G172" s="193"/>
      <c r="H172" s="193"/>
      <c r="I172" s="193"/>
      <c r="N172" s="189"/>
      <c r="O172" s="189"/>
    </row>
    <row r="173" spans="1:15" ht="14.25" thickBot="1" x14ac:dyDescent="0.2">
      <c r="B173" s="189" t="s">
        <v>163</v>
      </c>
      <c r="C173" s="189"/>
      <c r="D173" s="190"/>
      <c r="E173" s="190"/>
      <c r="F173" s="95"/>
      <c r="G173" s="193"/>
      <c r="H173" s="193"/>
      <c r="I173" s="193"/>
      <c r="N173" s="189"/>
      <c r="O173" s="189"/>
    </row>
    <row r="174" spans="1:15" x14ac:dyDescent="0.15">
      <c r="B174" s="321"/>
      <c r="C174" s="322"/>
      <c r="D174" s="322"/>
      <c r="E174" s="322"/>
      <c r="F174" s="322"/>
      <c r="G174" s="322"/>
      <c r="H174" s="322"/>
      <c r="I174" s="322"/>
      <c r="J174" s="323"/>
      <c r="N174" s="189"/>
      <c r="O174" s="189"/>
    </row>
    <row r="175" spans="1:15" x14ac:dyDescent="0.15">
      <c r="B175" s="324"/>
      <c r="C175" s="325"/>
      <c r="D175" s="325"/>
      <c r="E175" s="325"/>
      <c r="F175" s="325"/>
      <c r="G175" s="325"/>
      <c r="H175" s="325"/>
      <c r="I175" s="325"/>
      <c r="J175" s="326"/>
      <c r="N175" s="189"/>
      <c r="O175" s="189"/>
    </row>
    <row r="176" spans="1:15" x14ac:dyDescent="0.15">
      <c r="B176" s="324"/>
      <c r="C176" s="325"/>
      <c r="D176" s="325"/>
      <c r="E176" s="325"/>
      <c r="F176" s="325"/>
      <c r="G176" s="325"/>
      <c r="H176" s="325"/>
      <c r="I176" s="325"/>
      <c r="J176" s="326"/>
      <c r="N176" s="189"/>
      <c r="O176" s="189"/>
    </row>
    <row r="177" spans="1:15" ht="18" customHeight="1" thickBot="1" x14ac:dyDescent="0.2">
      <c r="B177" s="327"/>
      <c r="C177" s="328"/>
      <c r="D177" s="328"/>
      <c r="E177" s="328"/>
      <c r="F177" s="328"/>
      <c r="G177" s="328"/>
      <c r="H177" s="328"/>
      <c r="I177" s="328"/>
      <c r="J177" s="329"/>
      <c r="N177" s="189"/>
      <c r="O177" s="189"/>
    </row>
    <row r="178" spans="1:15" ht="18" customHeight="1" x14ac:dyDescent="0.15">
      <c r="B178" s="189"/>
      <c r="C178" s="189"/>
      <c r="D178" s="190"/>
      <c r="E178" s="190"/>
      <c r="F178" s="95"/>
      <c r="G178" s="192"/>
      <c r="H178" s="192"/>
      <c r="I178" s="192"/>
      <c r="N178" s="189"/>
      <c r="O178" s="189"/>
    </row>
    <row r="179" spans="1:15" ht="19.5" customHeight="1" x14ac:dyDescent="0.15">
      <c r="A179" s="191" t="s">
        <v>33</v>
      </c>
      <c r="B179" s="190"/>
      <c r="C179" s="190"/>
      <c r="D179" s="190"/>
      <c r="E179" s="190"/>
      <c r="F179" s="95"/>
      <c r="G179" s="95"/>
      <c r="H179" s="95"/>
      <c r="I179" s="95"/>
      <c r="N179" s="189"/>
      <c r="O179" s="189"/>
    </row>
    <row r="180" spans="1:15" ht="19.5" customHeight="1" x14ac:dyDescent="0.15">
      <c r="A180" s="191" t="s">
        <v>165</v>
      </c>
      <c r="B180" s="190"/>
      <c r="C180" s="190"/>
      <c r="D180" s="190"/>
      <c r="E180" s="190"/>
      <c r="F180" s="95"/>
      <c r="G180" s="95"/>
      <c r="H180" s="95"/>
      <c r="I180" s="95"/>
      <c r="N180" s="189"/>
      <c r="O180" s="189"/>
    </row>
    <row r="181" spans="1:15" x14ac:dyDescent="0.15">
      <c r="B181" s="190"/>
      <c r="C181" s="190"/>
      <c r="D181" s="190"/>
      <c r="E181" s="190"/>
      <c r="F181" s="95"/>
      <c r="G181" s="95"/>
      <c r="H181" s="95"/>
      <c r="I181" s="95"/>
      <c r="N181" s="189"/>
      <c r="O181" s="189"/>
    </row>
    <row r="182" spans="1:15" x14ac:dyDescent="0.15">
      <c r="B182" s="190"/>
      <c r="C182" s="190"/>
      <c r="D182" s="190"/>
      <c r="E182" s="190"/>
      <c r="F182" s="95"/>
      <c r="G182" s="95"/>
      <c r="H182" s="95"/>
      <c r="I182" s="95"/>
      <c r="N182" s="189"/>
      <c r="O182" s="189"/>
    </row>
    <row r="183" spans="1:15" x14ac:dyDescent="0.15">
      <c r="B183" s="190"/>
      <c r="C183" s="190"/>
      <c r="D183" s="190"/>
      <c r="E183" s="190"/>
      <c r="F183" s="95"/>
      <c r="G183" s="95"/>
      <c r="H183" s="95"/>
      <c r="I183" s="95"/>
      <c r="N183" s="189"/>
      <c r="O183" s="189"/>
    </row>
    <row r="184" spans="1:15" x14ac:dyDescent="0.15">
      <c r="B184" s="190"/>
      <c r="C184" s="190"/>
      <c r="D184" s="190"/>
      <c r="E184" s="190"/>
      <c r="F184" s="95"/>
      <c r="G184" s="95"/>
      <c r="H184" s="95"/>
      <c r="I184" s="95"/>
      <c r="N184" s="189"/>
      <c r="O184" s="189"/>
    </row>
    <row r="185" spans="1:15" x14ac:dyDescent="0.15">
      <c r="B185" s="190"/>
      <c r="C185" s="190"/>
      <c r="D185" s="190"/>
      <c r="E185" s="190"/>
      <c r="F185" s="95"/>
      <c r="G185" s="95"/>
      <c r="H185" s="95"/>
      <c r="I185" s="95"/>
      <c r="N185" s="189"/>
      <c r="O185" s="189"/>
    </row>
    <row r="186" spans="1:15" x14ac:dyDescent="0.15">
      <c r="B186" s="190"/>
      <c r="C186" s="190"/>
      <c r="D186" s="190"/>
      <c r="E186" s="190"/>
      <c r="F186" s="95"/>
      <c r="G186" s="95"/>
      <c r="H186" s="95"/>
      <c r="I186" s="95"/>
      <c r="N186" s="189"/>
      <c r="O186" s="189"/>
    </row>
    <row r="187" spans="1:15" x14ac:dyDescent="0.15">
      <c r="B187" s="190"/>
      <c r="C187" s="190"/>
      <c r="D187" s="190"/>
      <c r="E187" s="190"/>
      <c r="F187" s="95"/>
      <c r="G187" s="95"/>
      <c r="H187" s="95"/>
      <c r="I187" s="95"/>
      <c r="N187" s="189"/>
      <c r="O187" s="189"/>
    </row>
    <row r="188" spans="1:15" x14ac:dyDescent="0.15">
      <c r="B188" s="190"/>
      <c r="C188" s="190"/>
      <c r="D188" s="190"/>
      <c r="E188" s="190"/>
      <c r="F188" s="95"/>
      <c r="G188" s="95"/>
      <c r="H188" s="95"/>
      <c r="I188" s="95"/>
      <c r="N188" s="189"/>
      <c r="O188" s="189"/>
    </row>
    <row r="189" spans="1:15" x14ac:dyDescent="0.15">
      <c r="B189" s="190"/>
      <c r="C189" s="190"/>
      <c r="D189" s="190"/>
      <c r="E189" s="190"/>
      <c r="F189" s="95"/>
      <c r="G189" s="95"/>
      <c r="H189" s="95"/>
      <c r="I189" s="95"/>
      <c r="N189" s="189"/>
      <c r="O189" s="189"/>
    </row>
  </sheetData>
  <sheetProtection algorithmName="SHA-512" hashValue="TZxXqw72OxpM8CN28wglyD9QukOVbkR1W0RzNxnYEtiDNRdktF3p5FIe+6GqLEqSNp6FumUqvkWHZKD9YYHKgQ==" saltValue="DraV/EXr5U1nsmcKJrdJAA==" spinCount="100000" sheet="1" objects="1" scenarios="1"/>
  <mergeCells count="100">
    <mergeCell ref="J1:K1"/>
    <mergeCell ref="B24:G24"/>
    <mergeCell ref="B17:K17"/>
    <mergeCell ref="G11:L11"/>
    <mergeCell ref="G10:L10"/>
    <mergeCell ref="C11:E11"/>
    <mergeCell ref="G13:L13"/>
    <mergeCell ref="G12:L12"/>
    <mergeCell ref="B19:D19"/>
    <mergeCell ref="B20:D20"/>
    <mergeCell ref="C7:F7"/>
    <mergeCell ref="C8:F8"/>
    <mergeCell ref="C13:E13"/>
    <mergeCell ref="B33:B34"/>
    <mergeCell ref="B56:C56"/>
    <mergeCell ref="B74:D75"/>
    <mergeCell ref="B70:K70"/>
    <mergeCell ref="B21:D21"/>
    <mergeCell ref="J33:J34"/>
    <mergeCell ref="K33:K34"/>
    <mergeCell ref="F33:F34"/>
    <mergeCell ref="G48:I51"/>
    <mergeCell ref="J48:J51"/>
    <mergeCell ref="K48:K51"/>
    <mergeCell ref="E50:F50"/>
    <mergeCell ref="D51:E51"/>
    <mergeCell ref="C35:D35"/>
    <mergeCell ref="C33:D34"/>
    <mergeCell ref="E33:E34"/>
    <mergeCell ref="B102:D102"/>
    <mergeCell ref="B107:D107"/>
    <mergeCell ref="B82:D82"/>
    <mergeCell ref="A133:J133"/>
    <mergeCell ref="G59:I59"/>
    <mergeCell ref="G60:I60"/>
    <mergeCell ref="A92:J92"/>
    <mergeCell ref="H85:J85"/>
    <mergeCell ref="G62:I62"/>
    <mergeCell ref="B63:C63"/>
    <mergeCell ref="G63:I63"/>
    <mergeCell ref="B114:D114"/>
    <mergeCell ref="B62:C62"/>
    <mergeCell ref="B103:D103"/>
    <mergeCell ref="B94:D94"/>
    <mergeCell ref="B95:D95"/>
    <mergeCell ref="G52:I52"/>
    <mergeCell ref="G53:I53"/>
    <mergeCell ref="G54:I54"/>
    <mergeCell ref="G55:I55"/>
    <mergeCell ref="G56:I56"/>
    <mergeCell ref="G57:I57"/>
    <mergeCell ref="G58:I58"/>
    <mergeCell ref="B68:J68"/>
    <mergeCell ref="B65:J65"/>
    <mergeCell ref="A153:I153"/>
    <mergeCell ref="B88:C88"/>
    <mergeCell ref="B89:C89"/>
    <mergeCell ref="G61:I61"/>
    <mergeCell ref="B72:D72"/>
    <mergeCell ref="B127:D127"/>
    <mergeCell ref="B128:D128"/>
    <mergeCell ref="B148:D148"/>
    <mergeCell ref="B149:D149"/>
    <mergeCell ref="B144:D144"/>
    <mergeCell ref="B81:D81"/>
    <mergeCell ref="A91:I91"/>
    <mergeCell ref="C36:D36"/>
    <mergeCell ref="B59:C59"/>
    <mergeCell ref="B60:C60"/>
    <mergeCell ref="B53:B54"/>
    <mergeCell ref="B55:C55"/>
    <mergeCell ref="B57:C57"/>
    <mergeCell ref="B58:C58"/>
    <mergeCell ref="B35:B46"/>
    <mergeCell ref="C40:C41"/>
    <mergeCell ref="B48:B51"/>
    <mergeCell ref="C48:C51"/>
    <mergeCell ref="D48:F48"/>
    <mergeCell ref="B169:D169"/>
    <mergeCell ref="B155:D155"/>
    <mergeCell ref="B156:D156"/>
    <mergeCell ref="B163:D163"/>
    <mergeCell ref="B168:D168"/>
    <mergeCell ref="B164:D164"/>
    <mergeCell ref="B174:J177"/>
    <mergeCell ref="G66:I66"/>
    <mergeCell ref="E74:H74"/>
    <mergeCell ref="E75:H75"/>
    <mergeCell ref="J74:J75"/>
    <mergeCell ref="B87:C87"/>
    <mergeCell ref="B80:K80"/>
    <mergeCell ref="B108:D108"/>
    <mergeCell ref="A132:E132"/>
    <mergeCell ref="B135:D135"/>
    <mergeCell ref="B136:D136"/>
    <mergeCell ref="A112:I112"/>
    <mergeCell ref="B115:D115"/>
    <mergeCell ref="B122:D122"/>
    <mergeCell ref="B123:D123"/>
    <mergeCell ref="B143:D143"/>
  </mergeCells>
  <phoneticPr fontId="5"/>
  <conditionalFormatting sqref="H85">
    <cfRule type="expression" dxfId="21" priority="7">
      <formula>SEARCH("３－",$H$85)&gt;0</formula>
    </cfRule>
  </conditionalFormatting>
  <conditionalFormatting sqref="A92">
    <cfRule type="expression" dxfId="20" priority="6">
      <formula>O85=1</formula>
    </cfRule>
  </conditionalFormatting>
  <conditionalFormatting sqref="A112">
    <cfRule type="expression" dxfId="19" priority="5">
      <formula>O85=2</formula>
    </cfRule>
  </conditionalFormatting>
  <conditionalFormatting sqref="A133">
    <cfRule type="expression" dxfId="18" priority="4">
      <formula>O85=3</formula>
    </cfRule>
  </conditionalFormatting>
  <conditionalFormatting sqref="A153">
    <cfRule type="expression" dxfId="17" priority="3">
      <formula>O85=4</formula>
    </cfRule>
  </conditionalFormatting>
  <conditionalFormatting sqref="I74">
    <cfRule type="expression" dxfId="16" priority="1">
      <formula>AND(S16=1,S74=2)</formula>
    </cfRule>
  </conditionalFormatting>
  <conditionalFormatting sqref="I75">
    <cfRule type="expression" dxfId="15" priority="2">
      <formula>AND(S16=1,S74=1)</formula>
    </cfRule>
  </conditionalFormatting>
  <conditionalFormatting sqref="E74">
    <cfRule type="expression" dxfId="14" priority="8">
      <formula>AND(O18=1,#REF!=2)</formula>
    </cfRule>
  </conditionalFormatting>
  <conditionalFormatting sqref="E75">
    <cfRule type="expression" dxfId="13" priority="9">
      <formula>AND(O18=1,#REF!=1)</formula>
    </cfRule>
  </conditionalFormatting>
  <conditionalFormatting sqref="E72">
    <cfRule type="expression" dxfId="12" priority="10">
      <formula>OR(O9=2,O9=3)</formula>
    </cfRule>
  </conditionalFormatting>
  <conditionalFormatting sqref="J74">
    <cfRule type="expression" dxfId="11" priority="11">
      <formula>$O$75=1</formula>
    </cfRule>
    <cfRule type="expression" dxfId="10" priority="12">
      <formula>$O$75=2</formula>
    </cfRule>
    <cfRule type="expression" dxfId="9" priority="13">
      <formula>OR($O$9=2,$O$9=3)</formula>
    </cfRule>
  </conditionalFormatting>
  <conditionalFormatting sqref="F74:G74">
    <cfRule type="expression" dxfId="8" priority="14">
      <formula>AND(P18=1,P74=2)</formula>
    </cfRule>
  </conditionalFormatting>
  <conditionalFormatting sqref="F75:G75">
    <cfRule type="expression" dxfId="7" priority="15">
      <formula>AND(P18=1,P74=1)</formula>
    </cfRule>
  </conditionalFormatting>
  <dataValidations xWindow="851" yWindow="483" count="8">
    <dataValidation type="whole" imeMode="off" operator="greaterThanOrEqual" allowBlank="1" showInputMessage="1" showErrorMessage="1" sqref="F35:F46 D53:F61">
      <formula1>0</formula1>
    </dataValidation>
    <dataValidation imeMode="on" operator="greaterThanOrEqual" allowBlank="1" showInputMessage="1" showErrorMessage="1" sqref="C7:F8"/>
    <dataValidation type="decimal" imeMode="off" operator="greaterThanOrEqual" allowBlank="1" showInputMessage="1" showErrorMessage="1" errorTitle="無効" error="出力は1kW以上が必要です。" sqref="E19:E20">
      <formula1>1</formula1>
    </dataValidation>
    <dataValidation type="list" allowBlank="1" showInputMessage="1" showErrorMessage="1" promptTitle="申請団体プルダウンリスト" prompt="プルダウンリストから選択してください" sqref="G13:L13">
      <formula1>$O$11:$O$12</formula1>
    </dataValidation>
    <dataValidation type="list" allowBlank="1" showInputMessage="1" showErrorMessage="1" promptTitle="申請団体プルダウンリスト" prompt="プルダウンリストから選択してください" sqref="G11:L11">
      <formula1>$O$7:$O$8</formula1>
    </dataValidation>
    <dataValidation type="list" allowBlank="1" showInputMessage="1" showErrorMessage="1" sqref="K14:M14">
      <formula1>$O$7:$O$8</formula1>
    </dataValidation>
    <dataValidation type="decimal" imeMode="off" operator="greaterThanOrEqual" allowBlank="1" showInputMessage="1" showErrorMessage="1" sqref="F47:I47 G53:G62">
      <formula1>0</formula1>
    </dataValidation>
    <dataValidation type="whole" imeMode="off" operator="greaterThanOrEqual" allowBlank="1" showInputMessage="1" showErrorMessage="1" sqref="D62:F62">
      <formula1>-9999999</formula1>
    </dataValidation>
  </dataValidations>
  <pageMargins left="0.70866141732283472" right="0.51181102362204722" top="0.74803149606299213" bottom="0.74803149606299213" header="0.31496062992125984" footer="0.31496062992125984"/>
  <pageSetup paperSize="9" scale="78" fitToHeight="0" orientation="portrait" r:id="rId1"/>
  <headerFooter>
    <oddFooter>&amp;C&amp;P/&amp;N</oddFooter>
  </headerFooter>
  <rowBreaks count="3" manualBreakCount="3">
    <brk id="64" max="16383" man="1"/>
    <brk id="111" max="16383"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別紙８-1号用</vt:lpstr>
      <vt:lpstr>別紙８-６号用リース無</vt:lpstr>
      <vt:lpstr>別紙８-6号用リース有</vt:lpstr>
      <vt:lpstr>'別紙８-1号用'!Print_Area</vt:lpstr>
      <vt:lpstr>'別紙８-６号用リース無'!Print_Area</vt:lpstr>
      <vt:lpstr>'別紙８-6号用リース有'!Print_Area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2019-04-10T04:16:42Z</dcterms:modified>
</cp:coreProperties>
</file>