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500" activeTab="2"/>
  </bookViews>
  <sheets>
    <sheet name="別紙８-1号用" sheetId="1" r:id="rId1"/>
    <sheet name="別紙８-６号用" sheetId="6" r:id="rId2"/>
    <sheet name="別紙９" sheetId="5" r:id="rId3"/>
  </sheets>
  <definedNames>
    <definedName name="_xlnm.Print_Area" localSheetId="2">別紙９!$A$1:$G$121</definedName>
    <definedName name="第1号">別紙９!$J$10:$J$11</definedName>
    <definedName name="第6号">別紙９!$J$13</definedName>
  </definedNames>
  <calcPr calcId="152511"/>
</workbook>
</file>

<file path=xl/calcChain.xml><?xml version="1.0" encoding="utf-8"?>
<calcChain xmlns="http://schemas.openxmlformats.org/spreadsheetml/2006/main">
  <c r="J12" i="6" l="1"/>
  <c r="D19" i="6"/>
  <c r="D47" i="6"/>
  <c r="D49" i="6"/>
  <c r="J51" i="6"/>
  <c r="C56" i="6"/>
  <c r="C58" i="6" s="1"/>
  <c r="C66" i="6"/>
  <c r="C67" i="6"/>
  <c r="C70" i="6"/>
  <c r="C71" i="6"/>
  <c r="C77" i="6"/>
  <c r="C78" i="6"/>
  <c r="C81" i="6"/>
  <c r="C82" i="6"/>
  <c r="I9" i="5" l="1"/>
  <c r="C18" i="5"/>
  <c r="C19" i="5" s="1"/>
  <c r="F25" i="5"/>
  <c r="F27" i="5"/>
  <c r="D34" i="5" s="1"/>
  <c r="F30" i="5"/>
  <c r="F31" i="5"/>
  <c r="F32" i="5"/>
  <c r="F33" i="5"/>
  <c r="D35" i="5"/>
  <c r="D36" i="5"/>
  <c r="I42" i="5"/>
  <c r="I43" i="5"/>
  <c r="I44" i="5"/>
  <c r="F54" i="5"/>
  <c r="I54" i="5"/>
  <c r="I57" i="5"/>
  <c r="I58" i="5"/>
  <c r="I59" i="5"/>
  <c r="I60" i="5"/>
  <c r="I61" i="5"/>
  <c r="I62" i="5"/>
  <c r="F65" i="5"/>
  <c r="F47" i="5" l="1"/>
  <c r="I47" i="5" s="1"/>
  <c r="F48" i="5"/>
  <c r="I48" i="5" s="1"/>
  <c r="F49" i="5"/>
  <c r="I49" i="5" s="1"/>
  <c r="F50" i="5"/>
  <c r="I50" i="5" s="1"/>
  <c r="F51" i="5"/>
  <c r="I51" i="5" s="1"/>
  <c r="F52" i="5"/>
  <c r="I52" i="5" s="1"/>
  <c r="F53" i="5"/>
  <c r="I53" i="5" s="1"/>
  <c r="I19" i="5"/>
  <c r="J54" i="5" l="1"/>
  <c r="D73" i="5"/>
  <c r="D77" i="5"/>
  <c r="D82" i="5"/>
  <c r="D87" i="5"/>
  <c r="D90" i="5"/>
  <c r="D95" i="5"/>
  <c r="D101" i="5"/>
  <c r="D105" i="5"/>
  <c r="D110" i="5"/>
  <c r="D117" i="5"/>
  <c r="D74" i="5"/>
  <c r="D78" i="5"/>
  <c r="D88" i="5"/>
  <c r="D91" i="5"/>
  <c r="D96" i="5"/>
  <c r="D102" i="5"/>
  <c r="D111" i="5"/>
  <c r="D83" i="5"/>
  <c r="D106" i="5"/>
  <c r="D118" i="5"/>
  <c r="J14" i="1" l="1"/>
  <c r="C79" i="1" l="1"/>
  <c r="C90" i="1"/>
  <c r="C78" i="1"/>
  <c r="C83" i="1" s="1"/>
  <c r="C89" i="1"/>
  <c r="C94" i="1" l="1"/>
  <c r="C93" i="1"/>
  <c r="C82" i="1"/>
  <c r="C57" i="1"/>
  <c r="D19" i="1" l="1"/>
  <c r="D47" i="1" l="1"/>
  <c r="D50" i="1" s="1"/>
  <c r="J52" i="1" s="1"/>
  <c r="C68" i="1" l="1"/>
  <c r="C59" i="1"/>
  <c r="C67" i="1" s="1"/>
  <c r="C72" i="1" l="1"/>
  <c r="C71" i="1"/>
</calcChain>
</file>

<file path=xl/sharedStrings.xml><?xml version="1.0" encoding="utf-8"?>
<sst xmlns="http://schemas.openxmlformats.org/spreadsheetml/2006/main" count="489" uniqueCount="302">
  <si>
    <t>団体名：</t>
  </si>
  <si>
    <t xml:space="preserve"> </t>
  </si>
  <si>
    <t>モジュール出力を入力</t>
  </si>
  <si>
    <t>ｋW</t>
  </si>
  <si>
    <t>①</t>
  </si>
  <si>
    <t>パワコン出力を入力</t>
  </si>
  <si>
    <t>②</t>
  </si>
  <si>
    <t>③</t>
  </si>
  <si>
    <t>　</t>
  </si>
  <si>
    <t>費用区分</t>
  </si>
  <si>
    <t>項目</t>
  </si>
  <si>
    <t>設計費</t>
  </si>
  <si>
    <t>範囲内</t>
  </si>
  <si>
    <t>設備費</t>
  </si>
  <si>
    <t>モニターシステム(電力測定ユニット等)</t>
  </si>
  <si>
    <t>架台</t>
  </si>
  <si>
    <t>接続箱</t>
  </si>
  <si>
    <t>受変電設備</t>
  </si>
  <si>
    <t>据付工事</t>
  </si>
  <si>
    <t>土地造成費</t>
  </si>
  <si>
    <t>範囲外</t>
  </si>
  <si>
    <t>工事費</t>
  </si>
  <si>
    <t>基礎工事</t>
  </si>
  <si>
    <t>電気配管工事</t>
  </si>
  <si>
    <t>附帯工事</t>
  </si>
  <si>
    <t>その他</t>
  </si>
  <si>
    <t>接続費</t>
  </si>
  <si>
    <t>電源線</t>
  </si>
  <si>
    <t>遮断機敷設費</t>
  </si>
  <si>
    <t>売電メーター</t>
  </si>
  <si>
    <t>⑤</t>
  </si>
  <si>
    <t>モニターシステム(表示モニター)</t>
    <phoneticPr fontId="5"/>
  </si>
  <si>
    <t>太陽電池モジュール</t>
    <phoneticPr fontId="5"/>
  </si>
  <si>
    <t>④</t>
    <phoneticPr fontId="5"/>
  </si>
  <si>
    <t>⑥　補助対象外金額</t>
    <rPh sb="2" eb="4">
      <t>ホジョ</t>
    </rPh>
    <rPh sb="4" eb="7">
      <t>タイショウガイ</t>
    </rPh>
    <rPh sb="7" eb="9">
      <t>キンガク</t>
    </rPh>
    <phoneticPr fontId="5"/>
  </si>
  <si>
    <t>円</t>
    <rPh sb="0" eb="1">
      <t>エン</t>
    </rPh>
    <phoneticPr fontId="5"/>
  </si>
  <si>
    <t>システム価格の範囲内、
範囲外</t>
    <phoneticPr fontId="5"/>
  </si>
  <si>
    <t>様式第１　別紙８</t>
    <rPh sb="0" eb="2">
      <t>ヨウシキ</t>
    </rPh>
    <rPh sb="2" eb="3">
      <t>ダイ</t>
    </rPh>
    <rPh sb="5" eb="7">
      <t>ベッシ</t>
    </rPh>
    <phoneticPr fontId="5"/>
  </si>
  <si>
    <t>１．太陽電池出力の算定</t>
    <rPh sb="2" eb="4">
      <t>タイヨウ</t>
    </rPh>
    <rPh sb="4" eb="6">
      <t>デンチ</t>
    </rPh>
    <rPh sb="6" eb="8">
      <t>シュツリョク</t>
    </rPh>
    <rPh sb="9" eb="11">
      <t>サンテイ</t>
    </rPh>
    <phoneticPr fontId="5"/>
  </si>
  <si>
    <t>(記載欄)</t>
    <rPh sb="1" eb="3">
      <t>キサイ</t>
    </rPh>
    <phoneticPr fontId="5"/>
  </si>
  <si>
    <r>
      <rPr>
        <b/>
        <sz val="9"/>
        <color theme="1"/>
        <rFont val="ＭＳ Ｐゴシック"/>
        <family val="3"/>
        <charset val="128"/>
        <scheme val="minor"/>
      </rPr>
      <t>太陽電池出力</t>
    </r>
    <r>
      <rPr>
        <sz val="9"/>
        <color theme="1"/>
        <rFont val="ＭＳ Ｐゴシック"/>
        <family val="2"/>
        <scheme val="minor"/>
      </rPr>
      <t>(①、②の小さい方)</t>
    </r>
    <phoneticPr fontId="5"/>
  </si>
  <si>
    <r>
      <t xml:space="preserve">b）金額(円)
</t>
    </r>
    <r>
      <rPr>
        <b/>
        <sz val="9"/>
        <color theme="1"/>
        <rFont val="ＭＳ Ｐゴシック"/>
        <family val="3"/>
        <charset val="128"/>
        <scheme val="minor"/>
      </rPr>
      <t>消費税抜きベース</t>
    </r>
    <rPh sb="8" eb="10">
      <t>ショウヒ</t>
    </rPh>
    <rPh sb="10" eb="12">
      <t>ゼイヌキ</t>
    </rPh>
    <phoneticPr fontId="5"/>
  </si>
  <si>
    <t>「範囲外」の項目に記載の金額は、システム価格の範囲外扱いとなる。</t>
    <rPh sb="9" eb="11">
      <t>キサイ</t>
    </rPh>
    <rPh sb="12" eb="14">
      <t>キンガク</t>
    </rPh>
    <phoneticPr fontId="5"/>
  </si>
  <si>
    <t>２．システム価格算定、判定</t>
    <rPh sb="6" eb="8">
      <t>カカク</t>
    </rPh>
    <rPh sb="8" eb="10">
      <t>サンテイ</t>
    </rPh>
    <rPh sb="11" eb="13">
      <t>ハンテイ</t>
    </rPh>
    <phoneticPr fontId="5"/>
  </si>
  <si>
    <t>記載項目のうち、「システム価格範囲内」の項目に記載した金額の合計額が表の下の④の欄に自動計算される。</t>
    <rPh sb="13" eb="15">
      <t>カカク</t>
    </rPh>
    <rPh sb="23" eb="25">
      <t>キサイ</t>
    </rPh>
    <rPh sb="27" eb="29">
      <t>キンガク</t>
    </rPh>
    <phoneticPr fontId="5"/>
  </si>
  <si>
    <t>３．補助率、上限算定</t>
    <rPh sb="2" eb="4">
      <t>ホジョ</t>
    </rPh>
    <rPh sb="4" eb="5">
      <t>リツ</t>
    </rPh>
    <rPh sb="6" eb="8">
      <t>ジョウゲン</t>
    </rPh>
    <rPh sb="8" eb="10">
      <t>サンテイ</t>
    </rPh>
    <phoneticPr fontId="5"/>
  </si>
  <si>
    <t>【システム価格範囲内合計額(税抜ベース)】</t>
    <rPh sb="7" eb="9">
      <t>ハンイ</t>
    </rPh>
    <rPh sb="9" eb="10">
      <t>ナイ</t>
    </rPh>
    <rPh sb="12" eb="13">
      <t>ガク</t>
    </rPh>
    <phoneticPr fontId="5"/>
  </si>
  <si>
    <t>パワーコンディショナー</t>
    <phoneticPr fontId="5"/>
  </si>
  <si>
    <t>下記算定表の各項目の　a）、b）欄について記載する。</t>
    <rPh sb="4" eb="5">
      <t>ヒョウ</t>
    </rPh>
    <phoneticPr fontId="5"/>
  </si>
  <si>
    <r>
      <rPr>
        <b/>
        <sz val="9"/>
        <color theme="1"/>
        <rFont val="ＭＳ Ｐゴシック"/>
        <family val="3"/>
        <charset val="128"/>
        <scheme val="minor"/>
      </rPr>
      <t>⑤の価格≦２８万円の場合</t>
    </r>
    <r>
      <rPr>
        <sz val="9"/>
        <color theme="1"/>
        <rFont val="ＭＳ Ｐゴシック"/>
        <family val="2"/>
        <scheme val="minor"/>
      </rPr>
      <t>：</t>
    </r>
    <r>
      <rPr>
        <b/>
        <sz val="9"/>
        <color theme="1"/>
        <rFont val="ＭＳ Ｐゴシック"/>
        <family val="3"/>
        <charset val="128"/>
        <scheme val="minor"/>
      </rPr>
      <t>合格</t>
    </r>
    <r>
      <rPr>
        <sz val="9"/>
        <color theme="1"/>
        <rFont val="ＭＳ Ｐゴシック"/>
        <family val="2"/>
        <scheme val="minor"/>
      </rPr>
      <t xml:space="preserve">
「３．補助率、上限算定」の記載に移行。</t>
    </r>
    <rPh sb="2" eb="4">
      <t>カカク</t>
    </rPh>
    <rPh sb="7" eb="9">
      <t>マンエン</t>
    </rPh>
    <rPh sb="10" eb="12">
      <t>バアイ</t>
    </rPh>
    <rPh sb="13" eb="15">
      <t>ゴウカク</t>
    </rPh>
    <rPh sb="19" eb="21">
      <t>ホジョ</t>
    </rPh>
    <rPh sb="21" eb="22">
      <t>リツ</t>
    </rPh>
    <rPh sb="23" eb="25">
      <t>ジョウゲン</t>
    </rPh>
    <rPh sb="25" eb="27">
      <t>サンテイ</t>
    </rPh>
    <rPh sb="29" eb="31">
      <t>キサイ</t>
    </rPh>
    <rPh sb="32" eb="34">
      <t>イコウ</t>
    </rPh>
    <phoneticPr fontId="5"/>
  </si>
  <si>
    <t>⑦補助対象経費(=④－⑥）</t>
    <rPh sb="1" eb="3">
      <t>ホジョ</t>
    </rPh>
    <rPh sb="3" eb="5">
      <t>タイショウ</t>
    </rPh>
    <rPh sb="5" eb="7">
      <t>ケイヒ</t>
    </rPh>
    <phoneticPr fontId="5"/>
  </si>
  <si>
    <t>⑦　補助対象経費
（消費税抜きベース）</t>
    <rPh sb="2" eb="4">
      <t>ホジョ</t>
    </rPh>
    <rPh sb="4" eb="6">
      <t>タイショウ</t>
    </rPh>
    <rPh sb="6" eb="8">
      <t>ケイヒ</t>
    </rPh>
    <rPh sb="10" eb="13">
      <t>ショウヒゼイ</t>
    </rPh>
    <rPh sb="13" eb="14">
      <t>ヌ</t>
    </rPh>
    <phoneticPr fontId="5"/>
  </si>
  <si>
    <r>
      <t>円　</t>
    </r>
    <r>
      <rPr>
        <b/>
        <sz val="10"/>
        <color theme="1"/>
        <rFont val="ＭＳ Ｐゴシック"/>
        <family val="3"/>
        <charset val="128"/>
        <scheme val="minor"/>
      </rPr>
      <t>⑩消費税含み</t>
    </r>
    <rPh sb="3" eb="5">
      <t>ショウヒ</t>
    </rPh>
    <rPh sb="5" eb="6">
      <t>ゼイ</t>
    </rPh>
    <rPh sb="6" eb="7">
      <t>フク</t>
    </rPh>
    <phoneticPr fontId="5"/>
  </si>
  <si>
    <r>
      <t>円　</t>
    </r>
    <r>
      <rPr>
        <b/>
        <sz val="10"/>
        <color theme="1"/>
        <rFont val="ＭＳ Ｐゴシック"/>
        <family val="3"/>
        <charset val="128"/>
        <scheme val="minor"/>
      </rPr>
      <t>⑪消費税含み</t>
    </r>
    <phoneticPr fontId="5"/>
  </si>
  <si>
    <t>３－２．指定都市以外の市町村、特別区の場合</t>
    <rPh sb="8" eb="10">
      <t>イガイ</t>
    </rPh>
    <rPh sb="11" eb="14">
      <t>シチョウソン</t>
    </rPh>
    <rPh sb="15" eb="18">
      <t>トクベツク</t>
    </rPh>
    <phoneticPr fontId="5"/>
  </si>
  <si>
    <t>（１）　補助率、上限の算定</t>
    <phoneticPr fontId="5"/>
  </si>
  <si>
    <t>【補助率、上限の算定】</t>
    <rPh sb="1" eb="3">
      <t>ホジョ</t>
    </rPh>
    <rPh sb="3" eb="4">
      <t>リツ</t>
    </rPh>
    <rPh sb="5" eb="7">
      <t>ジョウゲン</t>
    </rPh>
    <rPh sb="8" eb="10">
      <t>サンテイ</t>
    </rPh>
    <phoneticPr fontId="5"/>
  </si>
  <si>
    <t>　以下の３－１、３－２、３－３の算定ケースの内、申請者の該当する欄に各算定値を記載し、</t>
    <rPh sb="1" eb="3">
      <t>イカ</t>
    </rPh>
    <rPh sb="16" eb="18">
      <t>サンテイ</t>
    </rPh>
    <rPh sb="22" eb="23">
      <t>ウチ</t>
    </rPh>
    <rPh sb="24" eb="27">
      <t>シンセイシャ</t>
    </rPh>
    <rPh sb="28" eb="30">
      <t>ガイトウ</t>
    </rPh>
    <rPh sb="32" eb="33">
      <t>ラン</t>
    </rPh>
    <rPh sb="34" eb="35">
      <t>カク</t>
    </rPh>
    <rPh sb="35" eb="37">
      <t>サンテイ</t>
    </rPh>
    <rPh sb="37" eb="38">
      <t>チ</t>
    </rPh>
    <rPh sb="39" eb="41">
      <t>キサイ</t>
    </rPh>
    <phoneticPr fontId="5"/>
  </si>
  <si>
    <t>最終的に（８）補助金所要額合計欄で千円未満切り捨てとする。</t>
    <rPh sb="0" eb="3">
      <t>サイシュウテキ</t>
    </rPh>
    <rPh sb="7" eb="10">
      <t>ホジョキン</t>
    </rPh>
    <rPh sb="10" eb="12">
      <t>ショヨウ</t>
    </rPh>
    <rPh sb="12" eb="13">
      <t>ガク</t>
    </rPh>
    <rPh sb="13" eb="15">
      <t>ゴウケイ</t>
    </rPh>
    <rPh sb="15" eb="16">
      <t>ラン</t>
    </rPh>
    <rPh sb="17" eb="19">
      <t>センエン</t>
    </rPh>
    <rPh sb="19" eb="21">
      <t>ミマン</t>
    </rPh>
    <rPh sb="21" eb="22">
      <t>キ</t>
    </rPh>
    <rPh sb="23" eb="24">
      <t>ス</t>
    </rPh>
    <phoneticPr fontId="5"/>
  </si>
  <si>
    <t>（２）定額補助、定率補助扱いの判定、転記</t>
    <rPh sb="12" eb="13">
      <t>アツカ</t>
    </rPh>
    <rPh sb="15" eb="17">
      <t>ハンテイ</t>
    </rPh>
    <rPh sb="18" eb="20">
      <t>テンキ</t>
    </rPh>
    <phoneticPr fontId="5"/>
  </si>
  <si>
    <t>３－３．非営利法人等の場合</t>
    <rPh sb="9" eb="10">
      <t>トウ</t>
    </rPh>
    <phoneticPr fontId="5"/>
  </si>
  <si>
    <t>【留意事項】
太陽電池出力は、電池モジュールのJIS等に基づく公称最大電力の合計値と、パワーコンディショナー
の定格出力合計値の低い方で、kW単位の少数点以下を切捨てた値とする。</t>
    <rPh sb="1" eb="3">
      <t>リュウイ</t>
    </rPh>
    <rPh sb="3" eb="5">
      <t>ジコウ</t>
    </rPh>
    <rPh sb="56" eb="58">
      <t>テイカク</t>
    </rPh>
    <rPh sb="84" eb="85">
      <t>アタイ</t>
    </rPh>
    <phoneticPr fontId="5"/>
  </si>
  <si>
    <t>【システム価格の範囲内・範囲外算定表】　　　　　　　　　　　
　　（注）　見積書（添付提出のこと）に基づき記載、金額は消費税抜きベースで記載、間接工事費・値引き等は、各項目に
　　　　　　按分して記載のこと。　</t>
    <rPh sb="15" eb="17">
      <t>サンテイ</t>
    </rPh>
    <rPh sb="17" eb="18">
      <t>ヒョウ</t>
    </rPh>
    <rPh sb="34" eb="35">
      <t>チュウ</t>
    </rPh>
    <rPh sb="41" eb="43">
      <t>テンプ</t>
    </rPh>
    <rPh sb="43" eb="45">
      <t>テイシュツ</t>
    </rPh>
    <rPh sb="53" eb="55">
      <t>キサイ</t>
    </rPh>
    <rPh sb="56" eb="58">
      <t>キンガク</t>
    </rPh>
    <rPh sb="68" eb="70">
      <t>キサイ</t>
    </rPh>
    <rPh sb="71" eb="73">
      <t>カンセツ</t>
    </rPh>
    <rPh sb="73" eb="76">
      <t>コウジヒ</t>
    </rPh>
    <rPh sb="80" eb="81">
      <t>トウ</t>
    </rPh>
    <rPh sb="83" eb="84">
      <t>カク</t>
    </rPh>
    <rPh sb="98" eb="100">
      <t>キサイ</t>
    </rPh>
    <phoneticPr fontId="5"/>
  </si>
  <si>
    <t>　範囲内＊</t>
    <phoneticPr fontId="5"/>
  </si>
  <si>
    <t>a）ﾒｰｶｰ名、
仕様（型番等）</t>
    <rPh sb="12" eb="14">
      <t>カタバン</t>
    </rPh>
    <phoneticPr fontId="5"/>
  </si>
  <si>
    <t>　算定をおこなう。</t>
    <rPh sb="1" eb="3">
      <t>サンテイ</t>
    </rPh>
    <phoneticPr fontId="5"/>
  </si>
  <si>
    <t>⑦の補助対象経費×1/3の算定額</t>
    <rPh sb="4" eb="6">
      <t>タイショウ</t>
    </rPh>
    <rPh sb="6" eb="8">
      <t>ケイヒ</t>
    </rPh>
    <rPh sb="13" eb="15">
      <t>サンテイ</t>
    </rPh>
    <rPh sb="15" eb="16">
      <t>ガク</t>
    </rPh>
    <phoneticPr fontId="5"/>
  </si>
  <si>
    <t>　⑦の補助経費×1/３の算定額</t>
    <rPh sb="5" eb="7">
      <t>ケイヒ</t>
    </rPh>
    <rPh sb="12" eb="14">
      <t>サンテイ</t>
    </rPh>
    <rPh sb="14" eb="15">
      <t>ガク</t>
    </rPh>
    <phoneticPr fontId="5"/>
  </si>
  <si>
    <t>　③の太陽電池出力ｘ９万円/kWの算定額</t>
    <rPh sb="3" eb="5">
      <t>タイヨウ</t>
    </rPh>
    <rPh sb="5" eb="7">
      <t>デンチ</t>
    </rPh>
    <rPh sb="17" eb="19">
      <t>サンテイ</t>
    </rPh>
    <rPh sb="19" eb="20">
      <t>ガク</t>
    </rPh>
    <phoneticPr fontId="5"/>
  </si>
  <si>
    <t>　⑦の補助経費×１/３の算定額</t>
    <rPh sb="5" eb="7">
      <t>ケイヒ</t>
    </rPh>
    <rPh sb="12" eb="14">
      <t>サンテイ</t>
    </rPh>
    <rPh sb="14" eb="15">
      <t>ガク</t>
    </rPh>
    <phoneticPr fontId="5"/>
  </si>
  <si>
    <r>
      <rPr>
        <b/>
        <sz val="10"/>
        <color theme="1"/>
        <rFont val="ＭＳ Ｐゴシック"/>
        <family val="3"/>
        <charset val="128"/>
        <scheme val="minor"/>
      </rPr>
      <t>⑩又は⑪</t>
    </r>
    <r>
      <rPr>
        <sz val="10"/>
        <color theme="1"/>
        <rFont val="ＭＳ Ｐゴシック"/>
        <family val="3"/>
        <charset val="128"/>
        <scheme val="minor"/>
      </rPr>
      <t>を別紙４　「経費内訳」の所定欄(8-1）、(8-2）に転記。</t>
    </r>
    <rPh sb="1" eb="2">
      <t>マタ</t>
    </rPh>
    <rPh sb="10" eb="12">
      <t>ケイヒ</t>
    </rPh>
    <rPh sb="12" eb="14">
      <t>ウチワケ</t>
    </rPh>
    <rPh sb="16" eb="18">
      <t>ショテイ</t>
    </rPh>
    <rPh sb="18" eb="19">
      <t>ラン</t>
    </rPh>
    <phoneticPr fontId="5"/>
  </si>
  <si>
    <t>　⑧&gt;⑨の場合：定額補助扱い
　⑨ｘ1.08(少数点以下切り捨て)の
　金額</t>
    <rPh sb="5" eb="7">
      <t>バアイ</t>
    </rPh>
    <rPh sb="8" eb="10">
      <t>テイガク</t>
    </rPh>
    <rPh sb="10" eb="12">
      <t>ホジョ</t>
    </rPh>
    <rPh sb="12" eb="13">
      <t>アツカ</t>
    </rPh>
    <phoneticPr fontId="5"/>
  </si>
  <si>
    <t>　⑧&gt;⑨の場合：定額補助扱い
　⑨(少数点以下切り捨て)の
　金額</t>
    <rPh sb="5" eb="7">
      <t>バアイ</t>
    </rPh>
    <rPh sb="8" eb="10">
      <t>テイガク</t>
    </rPh>
    <rPh sb="10" eb="12">
      <t>ホジョ</t>
    </rPh>
    <rPh sb="12" eb="13">
      <t>アツカ</t>
    </rPh>
    <phoneticPr fontId="5"/>
  </si>
  <si>
    <r>
      <t>円　</t>
    </r>
    <r>
      <rPr>
        <b/>
        <sz val="10"/>
        <color theme="1"/>
        <rFont val="ＭＳ Ｐゴシック"/>
        <family val="3"/>
        <charset val="128"/>
        <scheme val="minor"/>
      </rPr>
      <t>⑩消費税抜き</t>
    </r>
    <rPh sb="3" eb="5">
      <t>ショウヒ</t>
    </rPh>
    <rPh sb="5" eb="6">
      <t>ゼイ</t>
    </rPh>
    <rPh sb="6" eb="7">
      <t>ヌ</t>
    </rPh>
    <phoneticPr fontId="5"/>
  </si>
  <si>
    <r>
      <t>円　</t>
    </r>
    <r>
      <rPr>
        <b/>
        <sz val="10"/>
        <color theme="1"/>
        <rFont val="ＭＳ Ｐゴシック"/>
        <family val="3"/>
        <charset val="128"/>
        <scheme val="minor"/>
      </rPr>
      <t>⑪消費税抜き</t>
    </r>
    <rPh sb="6" eb="7">
      <t>ヌ</t>
    </rPh>
    <phoneticPr fontId="5"/>
  </si>
  <si>
    <t>：記載すべき欄</t>
    <rPh sb="1" eb="3">
      <t>キサイ</t>
    </rPh>
    <rPh sb="6" eb="7">
      <t>ラン</t>
    </rPh>
    <phoneticPr fontId="5"/>
  </si>
  <si>
    <t>設計費(システムに係る補助対象分関連)</t>
    <rPh sb="9" eb="10">
      <t>カカワ</t>
    </rPh>
    <phoneticPr fontId="5"/>
  </si>
  <si>
    <r>
      <t>円　</t>
    </r>
    <r>
      <rPr>
        <b/>
        <sz val="10"/>
        <color theme="1"/>
        <rFont val="ＭＳ Ｐゴシック"/>
        <family val="3"/>
        <charset val="128"/>
        <scheme val="minor"/>
      </rPr>
      <t>⑧消費税抜き</t>
    </r>
    <r>
      <rPr>
        <sz val="10"/>
        <color theme="1"/>
        <rFont val="ＭＳ Ｐゴシック"/>
        <family val="3"/>
        <charset val="128"/>
        <scheme val="minor"/>
      </rPr>
      <t>　</t>
    </r>
    <rPh sb="3" eb="5">
      <t>ショウヒ</t>
    </rPh>
    <rPh sb="5" eb="6">
      <t>ゼイ</t>
    </rPh>
    <rPh sb="6" eb="7">
      <t>ヌ</t>
    </rPh>
    <phoneticPr fontId="5"/>
  </si>
  <si>
    <r>
      <t>円　</t>
    </r>
    <r>
      <rPr>
        <b/>
        <sz val="10"/>
        <color theme="1"/>
        <rFont val="ＭＳ Ｐゴシック"/>
        <family val="3"/>
        <charset val="128"/>
        <scheme val="minor"/>
      </rPr>
      <t>⑨消費税抜き</t>
    </r>
    <r>
      <rPr>
        <sz val="10"/>
        <color theme="1"/>
        <rFont val="ＭＳ Ｐゴシック"/>
        <family val="3"/>
        <charset val="128"/>
        <scheme val="minor"/>
      </rPr>
      <t>　</t>
    </r>
    <rPh sb="3" eb="5">
      <t>ショウヒ</t>
    </rPh>
    <rPh sb="5" eb="6">
      <t>ゼイ</t>
    </rPh>
    <rPh sb="6" eb="7">
      <t>ヌ</t>
    </rPh>
    <phoneticPr fontId="5"/>
  </si>
  <si>
    <t>　</t>
    <phoneticPr fontId="5"/>
  </si>
  <si>
    <t xml:space="preserve">【システム価格判定】
申請者が「都道府県、指定都市」の場合、右記の要件を満たすかどうか判定
</t>
    <rPh sb="5" eb="7">
      <t>カカク</t>
    </rPh>
    <rPh sb="7" eb="9">
      <t>ハンテイ</t>
    </rPh>
    <rPh sb="11" eb="14">
      <t>シンセイシャ</t>
    </rPh>
    <rPh sb="16" eb="20">
      <t>トドウフケン</t>
    </rPh>
    <rPh sb="21" eb="23">
      <t>シテイ</t>
    </rPh>
    <rPh sb="23" eb="25">
      <t>トシ</t>
    </rPh>
    <rPh sb="27" eb="29">
      <t>バアイ</t>
    </rPh>
    <rPh sb="30" eb="32">
      <t>ウキ</t>
    </rPh>
    <rPh sb="33" eb="35">
      <t>ヨウケン</t>
    </rPh>
    <rPh sb="36" eb="37">
      <t>ミ</t>
    </rPh>
    <rPh sb="43" eb="45">
      <t>ハンテイ</t>
    </rPh>
    <phoneticPr fontId="5"/>
  </si>
  <si>
    <r>
      <t>【太陽光発電設備「システム価格」、「補助率、上限」算定チェックシート</t>
    </r>
    <r>
      <rPr>
        <b/>
        <u/>
        <sz val="11"/>
        <color rgb="FFFF0000"/>
        <rFont val="ＭＳ Ｐゴシック"/>
        <family val="3"/>
        <charset val="128"/>
        <scheme val="minor"/>
      </rPr>
      <t>(第１号事業用）</t>
    </r>
    <r>
      <rPr>
        <u/>
        <sz val="11"/>
        <color theme="1"/>
        <rFont val="ＭＳ Ｐゴシック"/>
        <family val="2"/>
        <scheme val="minor"/>
      </rPr>
      <t>】</t>
    </r>
    <rPh sb="18" eb="20">
      <t>ホジョ</t>
    </rPh>
    <rPh sb="20" eb="21">
      <t>リツ</t>
    </rPh>
    <rPh sb="22" eb="24">
      <t>ジョウゲン</t>
    </rPh>
    <rPh sb="25" eb="27">
      <t>サンテイ</t>
    </rPh>
    <rPh sb="35" eb="36">
      <t>ダイ</t>
    </rPh>
    <rPh sb="38" eb="40">
      <t>ジギョウ</t>
    </rPh>
    <phoneticPr fontId="5"/>
  </si>
  <si>
    <t>③の太陽電池出力ｘ8万円/kWの算定額</t>
    <rPh sb="2" eb="4">
      <t>タイヨウ</t>
    </rPh>
    <rPh sb="4" eb="6">
      <t>デンチ</t>
    </rPh>
    <rPh sb="16" eb="18">
      <t>サンテイ</t>
    </rPh>
    <rPh sb="18" eb="19">
      <t>ガク</t>
    </rPh>
    <phoneticPr fontId="5"/>
  </si>
  <si>
    <t xml:space="preserve"> </t>
    <phoneticPr fontId="5"/>
  </si>
  <si>
    <t>申請者は、以下のすべての黄色の枠内について記載を行った上、本算定チェックシートを他の公募書類と一緒に提出する。</t>
  </si>
  <si>
    <t>－</t>
    <phoneticPr fontId="5"/>
  </si>
  <si>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よって、後述の「３．補助率、上限算定」欄のベースとなる本補助金事業における補助対象経費の範囲と若干異なる点があります（＊の項目）が、その点ご了解ください。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07" eb="209">
      <t>コウモク</t>
    </rPh>
    <rPh sb="214" eb="215">
      <t>テン</t>
    </rPh>
    <rPh sb="216" eb="218">
      <t>リョウカイ</t>
    </rPh>
    <phoneticPr fontId="5"/>
  </si>
  <si>
    <r>
      <t>【</t>
    </r>
    <r>
      <rPr>
        <b/>
        <sz val="9"/>
        <color theme="1"/>
        <rFont val="ＭＳ Ｐゴシック"/>
        <family val="3"/>
        <charset val="128"/>
        <scheme val="minor"/>
      </rPr>
      <t xml:space="preserve">システム価格=④/③】
</t>
    </r>
    <r>
      <rPr>
        <sz val="9"/>
        <color theme="1"/>
        <rFont val="ＭＳ Ｐゴシック"/>
        <family val="2"/>
        <scheme val="minor"/>
      </rPr>
      <t xml:space="preserve">単位出力当たりのシステム価格（円/kW)
</t>
    </r>
    <rPh sb="5" eb="7">
      <t>カカク</t>
    </rPh>
    <rPh sb="28" eb="29">
      <t>エン</t>
    </rPh>
    <phoneticPr fontId="5"/>
  </si>
  <si>
    <t>注：個々の工事費目によっては、補助対象外経費が含まれる場合がある。</t>
    <rPh sb="0" eb="1">
      <t>チュウ</t>
    </rPh>
    <rPh sb="2" eb="4">
      <t>ココ</t>
    </rPh>
    <rPh sb="5" eb="7">
      <t>コウジ</t>
    </rPh>
    <rPh sb="7" eb="9">
      <t>ヒモク</t>
    </rPh>
    <rPh sb="15" eb="17">
      <t>ホジョ</t>
    </rPh>
    <rPh sb="17" eb="20">
      <t>タイショウガイ</t>
    </rPh>
    <rPh sb="20" eb="22">
      <t>ケイヒ</t>
    </rPh>
    <rPh sb="23" eb="24">
      <t>フク</t>
    </rPh>
    <rPh sb="27" eb="29">
      <t>バアイ</t>
    </rPh>
    <phoneticPr fontId="5"/>
  </si>
  <si>
    <t>連絡先（氏名、電話番号）：</t>
    <rPh sb="0" eb="3">
      <t>レンラクサキ</t>
    </rPh>
    <rPh sb="4" eb="6">
      <t>シメイ</t>
    </rPh>
    <rPh sb="7" eb="9">
      <t>デンワ</t>
    </rPh>
    <rPh sb="9" eb="11">
      <t>バンゴウ</t>
    </rPh>
    <phoneticPr fontId="5"/>
  </si>
  <si>
    <r>
      <rPr>
        <sz val="10"/>
        <color theme="1"/>
        <rFont val="ＭＳ Ｐゴシック"/>
        <family val="3"/>
        <charset val="128"/>
        <scheme val="minor"/>
      </rPr>
      <t>【補助対象経費の算定】</t>
    </r>
    <r>
      <rPr>
        <sz val="9"/>
        <color theme="1"/>
        <rFont val="ＭＳ Ｐゴシック"/>
        <family val="2"/>
        <scheme val="minor"/>
      </rPr>
      <t xml:space="preserve">
④システム価格範囲内合計額(税抜ベース)の内、「見える化モニター関係」、「受変電設備」の費用については、
本補助金事業における補助対象経費外であるため、当該金額については、以下のとおり④から除く。</t>
    </r>
    <rPh sb="1" eb="3">
      <t>ホジョ</t>
    </rPh>
    <rPh sb="3" eb="5">
      <t>タイショウ</t>
    </rPh>
    <rPh sb="5" eb="7">
      <t>ケイヒ</t>
    </rPh>
    <rPh sb="8" eb="10">
      <t>サンテイ</t>
    </rPh>
    <rPh sb="33" eb="34">
      <t>ウチ</t>
    </rPh>
    <rPh sb="56" eb="58">
      <t>ヒヨウ</t>
    </rPh>
    <rPh sb="81" eb="82">
      <t>ガイ</t>
    </rPh>
    <rPh sb="88" eb="90">
      <t>トウガイ</t>
    </rPh>
    <rPh sb="90" eb="92">
      <t>キンガク</t>
    </rPh>
    <rPh sb="98" eb="100">
      <t>イカ</t>
    </rPh>
    <rPh sb="107" eb="108">
      <t>ノゾ</t>
    </rPh>
    <phoneticPr fontId="5"/>
  </si>
  <si>
    <t>⑥　システム価格範囲内合計額の内、「見える化モニター関係」、「受変電設備」 （算定表中の＊の項目）の合計金額</t>
    <rPh sb="6" eb="8">
      <t>カカク</t>
    </rPh>
    <rPh sb="8" eb="10">
      <t>ハンイ</t>
    </rPh>
    <rPh sb="10" eb="11">
      <t>ナイ</t>
    </rPh>
    <rPh sb="11" eb="13">
      <t>ゴウケイ</t>
    </rPh>
    <rPh sb="13" eb="14">
      <t>ガク</t>
    </rPh>
    <rPh sb="15" eb="16">
      <t>ウチ</t>
    </rPh>
    <rPh sb="18" eb="19">
      <t>ミ</t>
    </rPh>
    <rPh sb="21" eb="22">
      <t>カ</t>
    </rPh>
    <rPh sb="26" eb="28">
      <t>カンケイ</t>
    </rPh>
    <rPh sb="31" eb="34">
      <t>ジュヘンデン</t>
    </rPh>
    <rPh sb="34" eb="36">
      <t>セツビ</t>
    </rPh>
    <rPh sb="39" eb="41">
      <t>サンテイ</t>
    </rPh>
    <rPh sb="41" eb="43">
      <t>ヒョウチュウ</t>
    </rPh>
    <rPh sb="46" eb="48">
      <t>コウモク</t>
    </rPh>
    <rPh sb="50" eb="52">
      <t>ゴウケイ</t>
    </rPh>
    <rPh sb="52" eb="54">
      <t>キンガク</t>
    </rPh>
    <phoneticPr fontId="5"/>
  </si>
  <si>
    <t>作成日：</t>
    <phoneticPr fontId="5"/>
  </si>
  <si>
    <t>　⑧≦⑨の場合：定率補助扱い
　⑧ｘ1.08(少数点以下切り捨て)の
　金額</t>
    <rPh sb="8" eb="10">
      <t>テイリツ</t>
    </rPh>
    <rPh sb="12" eb="13">
      <t>アツカ</t>
    </rPh>
    <rPh sb="36" eb="38">
      <t>キンガク</t>
    </rPh>
    <phoneticPr fontId="5"/>
  </si>
  <si>
    <t>　⑧≦⑨の場合：定率補助扱い
　⑧ｘ1.08(少数点以下切り捨て)の
　金額</t>
    <rPh sb="9" eb="10">
      <t>リツ</t>
    </rPh>
    <rPh sb="12" eb="13">
      <t>アツカ</t>
    </rPh>
    <rPh sb="36" eb="38">
      <t>キンガク</t>
    </rPh>
    <phoneticPr fontId="5"/>
  </si>
  <si>
    <t>　⑧≦⑨の場合：定率補助扱い
　⑧(少数点以下切り捨て)の
　金額</t>
    <rPh sb="9" eb="10">
      <t>リツ</t>
    </rPh>
    <rPh sb="12" eb="13">
      <t>アツカ</t>
    </rPh>
    <rPh sb="31" eb="33">
      <t>キンガク</t>
    </rPh>
    <phoneticPr fontId="5"/>
  </si>
  <si>
    <t>申請者が「都道府県、指定都市」の場合のみ、上記③と④の
数値を用いて、単位出力当たりのシステム価格⑤を算出。
それ以外の申請者の場合、④を算定後以下の⑤のチェックをパスして
「３．補助率、上限算定」へ移行。</t>
    <rPh sb="10" eb="12">
      <t>シテイ</t>
    </rPh>
    <rPh sb="12" eb="14">
      <t>トシ</t>
    </rPh>
    <rPh sb="21" eb="23">
      <t>ジョウキ</t>
    </rPh>
    <rPh sb="28" eb="30">
      <t>スウチ</t>
    </rPh>
    <rPh sb="31" eb="32">
      <t>モチ</t>
    </rPh>
    <rPh sb="35" eb="37">
      <t>タンイ</t>
    </rPh>
    <rPh sb="37" eb="39">
      <t>シュツリョク</t>
    </rPh>
    <rPh sb="39" eb="40">
      <t>ア</t>
    </rPh>
    <rPh sb="47" eb="49">
      <t>カカク</t>
    </rPh>
    <rPh sb="51" eb="53">
      <t>サンシュツ</t>
    </rPh>
    <rPh sb="57" eb="59">
      <t>イガイ</t>
    </rPh>
    <rPh sb="60" eb="63">
      <t>シンセイシャ</t>
    </rPh>
    <rPh sb="64" eb="66">
      <t>バアイ</t>
    </rPh>
    <rPh sb="69" eb="71">
      <t>サンテイ</t>
    </rPh>
    <rPh sb="71" eb="72">
      <t>ゴ</t>
    </rPh>
    <rPh sb="72" eb="74">
      <t>イカ</t>
    </rPh>
    <rPh sb="90" eb="92">
      <t>ホジョ</t>
    </rPh>
    <rPh sb="92" eb="93">
      <t>リツ</t>
    </rPh>
    <rPh sb="94" eb="96">
      <t>ジョウゲン</t>
    </rPh>
    <rPh sb="96" eb="98">
      <t>サンテイ</t>
    </rPh>
    <rPh sb="100" eb="102">
      <t>イコウ</t>
    </rPh>
    <phoneticPr fontId="5"/>
  </si>
  <si>
    <r>
      <t>３－１都道府県、指定都市の場合（</t>
    </r>
    <r>
      <rPr>
        <b/>
        <sz val="10"/>
        <color rgb="FFFF0000"/>
        <rFont val="ＭＳ Ｐゴシック"/>
        <family val="3"/>
        <charset val="128"/>
        <scheme val="minor"/>
      </rPr>
      <t>ただし、「２．」の要件の合格者に限る</t>
    </r>
    <r>
      <rPr>
        <b/>
        <sz val="10"/>
        <color theme="1"/>
        <rFont val="ＭＳ Ｐゴシック"/>
        <family val="3"/>
        <charset val="128"/>
        <scheme val="minor"/>
      </rPr>
      <t>）</t>
    </r>
    <rPh sb="8" eb="10">
      <t>シテイ</t>
    </rPh>
    <rPh sb="10" eb="12">
      <t>トシ</t>
    </rPh>
    <rPh sb="25" eb="27">
      <t>ヨウケン</t>
    </rPh>
    <rPh sb="28" eb="31">
      <t>ゴウカクシャ</t>
    </rPh>
    <rPh sb="32" eb="33">
      <t>カギ</t>
    </rPh>
    <phoneticPr fontId="5"/>
  </si>
  <si>
    <t>【申請者種別】</t>
    <rPh sb="1" eb="4">
      <t>シンセイシャ</t>
    </rPh>
    <rPh sb="4" eb="6">
      <t>シュベツ</t>
    </rPh>
    <phoneticPr fontId="5"/>
  </si>
  <si>
    <t>非営利法人等</t>
  </si>
  <si>
    <t>都道府県、指定都市</t>
    <phoneticPr fontId="5"/>
  </si>
  <si>
    <t>指定都市以外の市町村、特別区</t>
    <phoneticPr fontId="5"/>
  </si>
  <si>
    <t>・申請団体の種別
　(「都道府県、指定都市」、「指定都市以外の市町村、特別区」、「非営利法人等」を選択</t>
    <rPh sb="49" eb="51">
      <t>センタク</t>
    </rPh>
    <phoneticPr fontId="5"/>
  </si>
  <si>
    <r>
      <rPr>
        <b/>
        <sz val="9"/>
        <color theme="1"/>
        <rFont val="ＭＳ Ｐゴシック"/>
        <family val="3"/>
        <charset val="128"/>
        <scheme val="minor"/>
      </rPr>
      <t>⑤の価格&gt;２８万円の場合</t>
    </r>
    <r>
      <rPr>
        <sz val="9"/>
        <color theme="1"/>
        <rFont val="ＭＳ Ｐゴシック"/>
        <family val="2"/>
        <scheme val="minor"/>
      </rPr>
      <t>：</t>
    </r>
    <r>
      <rPr>
        <b/>
        <sz val="9"/>
        <color theme="1"/>
        <rFont val="ＭＳ Ｐゴシック"/>
        <family val="3"/>
        <charset val="128"/>
        <scheme val="minor"/>
      </rPr>
      <t xml:space="preserve">不合格
（要件を満たさず補助対象外)
   </t>
    </r>
    <r>
      <rPr>
        <b/>
        <sz val="9"/>
        <color rgb="FFFF0000"/>
        <rFont val="ＭＳ Ｐゴシック"/>
        <family val="3"/>
        <charset val="128"/>
        <scheme val="minor"/>
      </rPr>
      <t xml:space="preserve">  ⇒この時点で算定チェック終了</t>
    </r>
    <rPh sb="2" eb="4">
      <t>カカク</t>
    </rPh>
    <rPh sb="7" eb="9">
      <t>マンエン</t>
    </rPh>
    <rPh sb="10" eb="12">
      <t>バアイ</t>
    </rPh>
    <rPh sb="13" eb="16">
      <t>フゴウカク</t>
    </rPh>
    <rPh sb="18" eb="20">
      <t>ヨウケン</t>
    </rPh>
    <rPh sb="21" eb="22">
      <t>ミ</t>
    </rPh>
    <rPh sb="25" eb="27">
      <t>ホジョ</t>
    </rPh>
    <rPh sb="27" eb="30">
      <t>タイショウガイ</t>
    </rPh>
    <rPh sb="49" eb="51">
      <t>シュウリョウ</t>
    </rPh>
    <phoneticPr fontId="5"/>
  </si>
  <si>
    <t/>
  </si>
  <si>
    <r>
      <t xml:space="preserve">以下の点に留意して導入する太陽電池出力を算定し、所定の記載欄に記載する。  　 </t>
    </r>
    <r>
      <rPr>
        <sz val="9"/>
        <rFont val="ＭＳ Ｐゴシック"/>
        <family val="3"/>
        <charset val="128"/>
        <scheme val="minor"/>
      </rPr>
      <t>　</t>
    </r>
    <r>
      <rPr>
        <sz val="9"/>
        <rFont val="ＭＳ Ｐゴシック"/>
        <family val="2"/>
        <scheme val="minor"/>
      </rPr>
      <t xml:space="preserve">  </t>
    </r>
    <r>
      <rPr>
        <sz val="9"/>
        <rFont val="ＭＳ Ｐゴシック"/>
        <family val="3"/>
        <charset val="128"/>
        <scheme val="minor"/>
      </rPr>
      <t>(注）　</t>
    </r>
    <r>
      <rPr>
        <sz val="9"/>
        <color theme="1"/>
        <rFont val="ＭＳ Ｐゴシック"/>
        <family val="2"/>
        <scheme val="minor"/>
      </rPr>
      <t>　　</t>
    </r>
    <rPh sb="0" eb="2">
      <t>イカ</t>
    </rPh>
    <rPh sb="3" eb="4">
      <t>テン</t>
    </rPh>
    <rPh sb="5" eb="7">
      <t>リュウイ</t>
    </rPh>
    <rPh sb="9" eb="11">
      <t>ドウニュウ</t>
    </rPh>
    <rPh sb="13" eb="15">
      <t>タイヨウ</t>
    </rPh>
    <rPh sb="15" eb="17">
      <t>デンチ</t>
    </rPh>
    <rPh sb="17" eb="19">
      <t>シュツリョク</t>
    </rPh>
    <rPh sb="20" eb="22">
      <t>サンテイ</t>
    </rPh>
    <rPh sb="24" eb="26">
      <t>ショテイ</t>
    </rPh>
    <rPh sb="27" eb="29">
      <t>キサイ</t>
    </rPh>
    <rPh sb="29" eb="30">
      <t>ラン</t>
    </rPh>
    <rPh sb="31" eb="33">
      <t>キサイ</t>
    </rPh>
    <rPh sb="44" eb="45">
      <t>チュウ</t>
    </rPh>
    <phoneticPr fontId="5"/>
  </si>
  <si>
    <t>注：個々の工事費目によっては、補助対象外経費が含まれる場合がある。</t>
  </si>
  <si>
    <t>　　　　　　　㉓、㉔を別紙４経費内訳に転記する。</t>
  </si>
  <si>
    <t>㉔</t>
  </si>
  <si>
    <t>補助金所要額
（定額補助対象分）</t>
  </si>
  <si>
    <t>　　　　　　　 経費内訳の所要経費（8-1）への計上額</t>
  </si>
  <si>
    <t>㉓</t>
  </si>
  <si>
    <t>補助対象経費支出予定額
（定額補助対象分）</t>
  </si>
  <si>
    <t>　　　　　　　 経費内訳の所要経費（4-1）への計上額</t>
  </si>
  <si>
    <t>　定率補助金扱いとする。</t>
  </si>
  <si>
    <t>　⑧の(工事費+据付費)÷2</t>
  </si>
  <si>
    <t>（２）工事費・据え付け費の補助率、上限、補助額の算定</t>
  </si>
  <si>
    <t>　　　　　　　㉑、㉒を別紙４経費内訳に転記する。</t>
  </si>
  <si>
    <t>㉒</t>
  </si>
  <si>
    <t>補助金所要額
（定率補助対象分）</t>
  </si>
  <si>
    <t>㉑</t>
  </si>
  <si>
    <t>補助対象経費支出予定額
（定率補助対象分）</t>
  </si>
  <si>
    <t>　Ａ≦Ｂの場合：定率補助金とみなす。</t>
    <phoneticPr fontId="5"/>
  </si>
  <si>
    <t>　　　　　　　⑲、⑳を別紙４経費内訳に転記する。</t>
  </si>
  <si>
    <t>⑳</t>
  </si>
  <si>
    <t>　　　　　　　 経費内訳の所要経費（8-2）への計上額</t>
  </si>
  <si>
    <t>⑲</t>
  </si>
  <si>
    <t>　　　　　　　 経費内訳の所要経費（4-2）への計上額</t>
  </si>
  <si>
    <t>　Ａ＞Ｂの場合：定額補助金扱いとみなす。</t>
    <phoneticPr fontId="5"/>
  </si>
  <si>
    <t>　定額補助金・定率補助金額の算定</t>
  </si>
  <si>
    <t>円　Ｂ（消費税抜きベース）</t>
  </si>
  <si>
    <t>　③の定格出力(kW)×8万円</t>
  </si>
  <si>
    <t>円　Ａ（消費税抜きベース）</t>
  </si>
  <si>
    <t>　⑦の蓄電システム費÷3</t>
  </si>
  <si>
    <t>(１)蓄電システム費の補助率、上限、補助額の算定</t>
  </si>
  <si>
    <t>４－２．上記判定で「業務用産業用蓄電池」の場合</t>
  </si>
  <si>
    <t>　　　　　　　⑰、⑱を別紙４経費内訳に転記する。</t>
  </si>
  <si>
    <t>⑱</t>
  </si>
  <si>
    <t>⑰</t>
  </si>
  <si>
    <t>　　　　　　　</t>
  </si>
  <si>
    <t>　　　　　　　⑮、⑯を別紙４経費内訳に転記する。</t>
  </si>
  <si>
    <t>⑯</t>
  </si>
  <si>
    <t>⑮</t>
  </si>
  <si>
    <t>　Ｂ（消費税抜きベース）</t>
  </si>
  <si>
    <t>　5万円</t>
  </si>
  <si>
    <t>　Ａ（消費税抜きベース）</t>
  </si>
  <si>
    <t>　　　　　　　⑬、⑭を別紙４経費内訳に転記する。</t>
  </si>
  <si>
    <t>⑭</t>
  </si>
  <si>
    <t>補助金所要額
（定率補助対象分）</t>
    <phoneticPr fontId="5"/>
  </si>
  <si>
    <t>⑬</t>
  </si>
  <si>
    <t>　　　　　　　⑪、⑫を別紙４経費内訳に転記する。</t>
  </si>
  <si>
    <t>⑫</t>
  </si>
  <si>
    <t>⑪</t>
  </si>
  <si>
    <t>　①の蓄電容量(kWh)×4万円</t>
  </si>
  <si>
    <t>円　Ａ（消費税抜きベース）　　　　</t>
  </si>
  <si>
    <t>４－１．上記判定で「家庭用蓄電池」の場合</t>
  </si>
  <si>
    <r>
      <t>　　</t>
    </r>
    <r>
      <rPr>
        <sz val="9"/>
        <color theme="1"/>
        <rFont val="ＭＳ Ｐゴシック"/>
        <family val="3"/>
        <charset val="128"/>
        <scheme val="minor"/>
      </rPr>
      <t>冒頭に記載の対象事業、申請団体種別、家庭用/業務用産業用に応じて、以下のとおり、自動計算される。
　　注：地方公共団体と地方公共団体以外では消費税の取扱いが異なる（地方公共団体以外の申請者については、
　　　　消費税分は補助対象外）。</t>
    </r>
  </si>
  <si>
    <t>４．蓄電システム費、工事費・据え付け費の補助率、上限算定</t>
  </si>
  <si>
    <t>不合格（この時点で算定チェック終了）</t>
    <rPh sb="6" eb="8">
      <t>ジテン</t>
    </rPh>
    <rPh sb="9" eb="11">
      <t>サンテイ</t>
    </rPh>
    <phoneticPr fontId="5"/>
  </si>
  <si>
    <t>ひとつでも×がある場合　：</t>
    <phoneticPr fontId="5"/>
  </si>
  <si>
    <t>合格。以下の「４．蓄電システム費、工事費・据え付け費の補助率、上限算定」へ進む。</t>
    <phoneticPr fontId="5"/>
  </si>
  <si>
    <t>すべての要件を満たす場合　：</t>
    <phoneticPr fontId="5"/>
  </si>
  <si>
    <t>【判定】</t>
    <rPh sb="1" eb="3">
      <t>ハンテイ</t>
    </rPh>
    <phoneticPr fontId="5"/>
  </si>
  <si>
    <r>
      <rPr>
        <b/>
        <sz val="9"/>
        <color theme="1"/>
        <rFont val="ＭＳ Ｐゴシック"/>
        <family val="3"/>
        <charset val="128"/>
        <scheme val="minor"/>
      </rPr>
      <t>【蓄電システム要件の最終判定】</t>
    </r>
    <r>
      <rPr>
        <sz val="9"/>
        <color theme="1"/>
        <rFont val="ＭＳ Ｐゴシック"/>
        <family val="3"/>
        <charset val="128"/>
        <scheme val="minor"/>
      </rPr>
      <t>（上記チェック項目でひとつでも「×」があれば、不合格（蓄電池は補助対象外）。</t>
    </r>
  </si>
  <si>
    <r>
      <t xml:space="preserve">メーカー保証およびサイクル試験による性能の双方が10年以上の蓄電システムであること。
</t>
    </r>
    <r>
      <rPr>
        <sz val="8"/>
        <color theme="1"/>
        <rFont val="ＭＳ Ｐゴシック"/>
        <family val="3"/>
        <charset val="128"/>
        <scheme val="minor"/>
      </rPr>
      <t>※蓄電システムの製造を製造事業者に委託し、自社の製品として販売する事業者も含む。
※当該機器製造事業者外の保証（販売店保証等）は含めない。
※メーカー保証期間内の補償費用は無償であることを条件とする。</t>
    </r>
    <phoneticPr fontId="5"/>
  </si>
  <si>
    <r>
      <t xml:space="preserve">⑥保証期間
</t>
    </r>
    <r>
      <rPr>
        <sz val="8"/>
        <color theme="1"/>
        <rFont val="ＭＳ Ｐゴシック"/>
        <family val="3"/>
        <charset val="128"/>
        <scheme val="minor"/>
      </rPr>
      <t>業務用産業用の場合：保証期間の〇、×記載は不要（要件対象外）。</t>
    </r>
  </si>
  <si>
    <t xml:space="preserve">蓄電容量10kWh未満の蓄電池は、第三者認証機関の製品審査により、「蓄電システムの震災対策基準」の製品審査に合格したものであること。
※第三者認証機関は、電気用品安全法国内登録検査機関であること、且つ、IECEE-CB制度に基づく国内認証機関（NCB）であること。
</t>
  </si>
  <si>
    <t xml:space="preserve">⑤震災対策基準
※リチウムイオン蓄電池部を使用した蓄電システムのみ
</t>
  </si>
  <si>
    <t xml:space="preserve">蓄電システム部が、「JIS C4412-1」または 「JIS C4412-2」に準拠したものであること。
※ 「JIS C4412-2」における要求事項の解釈等は「電気用品の技術基準の解釈 別表第八」に準拠すること。
※平成28年３月末までに、平成26年度（補正）定置用リチウムイオン蓄電池導入支援事業の指定認証機関から「蓄電システムの一般及び安全要求事項」に基づく検査基準による認証がなされている場合、「JIS C4412-1」または「JIS C4412-2」と同等の規格を満足した製品であるとみなす。
</t>
  </si>
  <si>
    <t xml:space="preserve">④蓄電システム部安全基準
※リチウムイオン蓄電池部を使用した蓄電システムのみ
</t>
  </si>
  <si>
    <t xml:space="preserve">○リチウムイオン蓄電池部の場合
　蓄電池部が、「JIS C8715-2」に準拠したものであること。
※平成28年３月末までに、平成26年度（補正）定置用リチウムイオン蓄電池導入支援事業の指定認証機関から「SBA S1101:2011（一般社団法人電池工業会発行）とその解説書」に基づく検査基準による認証がなされている場合、「「JIS C8715-2」と同等の規格を満足した製品であるとみなす。
○リチウムイオン蓄電池部以外の場合
　蓄電池部が、平成二十六年四月十四日消防庁告示第十号「蓄電池設備の基準第二の二」に記載の規格に準拠したものであること。
</t>
  </si>
  <si>
    <t>③蓄電池部安全基準</t>
  </si>
  <si>
    <t>定格出力、出力可能時間、保証期間、修理保証、廃棄方法、アフターサービス等について、所定の表示がなされている蓄電システムであること。</t>
  </si>
  <si>
    <t>②性能表示基準</t>
  </si>
  <si>
    <t xml:space="preserve">蓄電池部（初期実効容量1.0kWh以上）とパワーコンディショナ等の電力変換装置から構成されるシステムであり、蓄電システム本体機器を含むシステム全体を一つのパッケージとして取り扱うものであること。
※初期実効容量は、「JEM」規格で定義された容量を適用する。
※システム全体を統合して管理するための番号（以下、「パッケージ型番」という。）が付与されていること。
</t>
    <phoneticPr fontId="5"/>
  </si>
  <si>
    <t>①蓄電池パッケージ</t>
  </si>
  <si>
    <t>登録要件詳細</t>
  </si>
  <si>
    <t>－</t>
    <phoneticPr fontId="5"/>
  </si>
  <si>
    <t>以下の登録要件を満たすか。
要件を満たす→〇
要件を満たさない→×</t>
  </si>
  <si>
    <t>e）登録要件</t>
  </si>
  <si>
    <t>右欄に〇、×を記載。
⑨aが⑨b以下の場合：要件を満たす→〇
⑨aが⑨bを越える場合：要件を満たさない→×</t>
  </si>
  <si>
    <t>蓄電システム費（⑨a）と
目標価格（⑨b）の比較判定</t>
    <phoneticPr fontId="5"/>
  </si>
  <si>
    <t>定格出力１kWあたり25万円</t>
    <rPh sb="0" eb="2">
      <t>テイカク</t>
    </rPh>
    <phoneticPr fontId="5"/>
  </si>
  <si>
    <t>－</t>
  </si>
  <si>
    <t>業務用産業用</t>
  </si>
  <si>
    <t>蓄電容量１kWhあたり22.5万円</t>
  </si>
  <si>
    <t>15年以上</t>
  </si>
  <si>
    <t>蓄電容量１kWhあたり21万円</t>
  </si>
  <si>
    <t>14年</t>
  </si>
  <si>
    <t>蓄電容量１kWhあたり19.5万円</t>
  </si>
  <si>
    <t>13年</t>
  </si>
  <si>
    <t>蓄電容量１kWhあたり18万円</t>
  </si>
  <si>
    <t>12年</t>
  </si>
  <si>
    <t>蓄電容量１kWhあたり16.5万円</t>
  </si>
  <si>
    <t>11年</t>
  </si>
  <si>
    <t>⑨b</t>
  </si>
  <si>
    <t>蓄電容量１kWhあたり15万円</t>
  </si>
  <si>
    <t>10年</t>
  </si>
  <si>
    <t>家庭用</t>
  </si>
  <si>
    <t>該当</t>
    <phoneticPr fontId="5"/>
  </si>
  <si>
    <t>目標価格（蓄電システム費）</t>
    <rPh sb="5" eb="7">
      <t>チクデン</t>
    </rPh>
    <phoneticPr fontId="5"/>
  </si>
  <si>
    <t>保証年数※</t>
  </si>
  <si>
    <t>区分</t>
  </si>
  <si>
    <r>
      <t>d)蓄電システム費の価格要件（目標価格との比較）
将来、自立的に普及する蓄電システム市場の成立を目的とし、市場の活性化と、量産体制整備後のさらなるコストダウンを加速させるため、以下の条件を満たしているかを確認。
要件：⑨aの蓄電システム費が、以下の表の機器毎の保証年数に応じて設定した目標価格（⑨b）以下の蓄電システムであること。
【⑥で家庭用と判別された場合】②の保証年数に該当するケースに〇を記載（目標価格⑨bを確定）。
【⑥で業務用産業用と判別された場合】下表の業務用産業用に〇を記載（目標価格⑨bを確定）。
　</t>
    </r>
    <r>
      <rPr>
        <sz val="8"/>
        <color theme="1"/>
        <rFont val="ＭＳ Ｐゴシック"/>
        <family val="3"/>
        <charset val="128"/>
        <scheme val="minor"/>
      </rPr>
      <t>注：目標価格を判定する保証年数は、原則メーカーの保証年数（無償保証に限る）とする。当該機器製造
　　　事業者外の保証（販売店保証等）は含めない。</t>
    </r>
  </si>
  <si>
    <t>c)系統電力からの蓄電は行わない。</t>
  </si>
  <si>
    <t>×</t>
    <phoneticPr fontId="5"/>
  </si>
  <si>
    <t>b)導入する再生可能エネルギー発電設備の出力の同等以下。</t>
  </si>
  <si>
    <t>○</t>
    <phoneticPr fontId="5"/>
  </si>
  <si>
    <t>a)再生可能エネルギー発電設備を導入する場合に限る。</t>
  </si>
  <si>
    <t>〇、×を記載</t>
    <phoneticPr fontId="5"/>
  </si>
  <si>
    <t>以下の各項目について、満たす場合は「〇」、満たさない場合は「×」を記載。
（根拠資料として、メーカー仕様書、保証書等の書類を添付のこと)</t>
  </si>
  <si>
    <t>３．蓄電システム要件のチェック</t>
  </si>
  <si>
    <t>⑨ａ</t>
  </si>
  <si>
    <t>(自動計算)</t>
  </si>
  <si>
    <r>
      <t xml:space="preserve">円／kWh、⑦÷① 
</t>
    </r>
    <r>
      <rPr>
        <sz val="8"/>
        <color theme="1"/>
        <rFont val="ＭＳ Ｐゴシック"/>
        <family val="3"/>
        <charset val="128"/>
        <scheme val="minor"/>
      </rPr>
      <t>消費税抜きベース</t>
    </r>
  </si>
  <si>
    <t>蓄電容量1kWhあたりの蓄電システム費</t>
  </si>
  <si>
    <t>⑧</t>
  </si>
  <si>
    <r>
      <t xml:space="preserve">円　
</t>
    </r>
    <r>
      <rPr>
        <sz val="8"/>
        <color theme="1"/>
        <rFont val="ＭＳ Ｐゴシック"/>
        <family val="3"/>
        <charset val="128"/>
        <scheme val="minor"/>
      </rPr>
      <t>消費税抜きベース</t>
    </r>
  </si>
  <si>
    <t>工事費・据付費</t>
  </si>
  <si>
    <t>⑦</t>
  </si>
  <si>
    <r>
      <t>円　
消費</t>
    </r>
    <r>
      <rPr>
        <sz val="8"/>
        <color theme="1"/>
        <rFont val="ＭＳ Ｐゴシック"/>
        <family val="3"/>
        <charset val="128"/>
        <scheme val="minor"/>
      </rPr>
      <t>費税抜きベース</t>
    </r>
  </si>
  <si>
    <t>蓄電システム費</t>
  </si>
  <si>
    <t>据付費</t>
  </si>
  <si>
    <r>
      <t>　　</t>
    </r>
    <r>
      <rPr>
        <b/>
        <sz val="8"/>
        <color theme="1"/>
        <rFont val="ＭＳ Ｐゴシック"/>
        <family val="3"/>
        <charset val="128"/>
        <scheme val="minor"/>
      </rPr>
      <t>工事費・据付費</t>
    </r>
    <r>
      <rPr>
        <sz val="8"/>
        <color theme="1"/>
        <rFont val="ＭＳ Ｐゴシック"/>
        <family val="3"/>
        <charset val="128"/>
        <scheme val="minor"/>
      </rPr>
      <t xml:space="preserve">
注：工事費・据付費は補助対象設備の導入に不可欠なものに限る。</t>
    </r>
  </si>
  <si>
    <t>対象電池を収納する外箱・コンテナ</t>
  </si>
  <si>
    <t>計測・表示装置</t>
  </si>
  <si>
    <t>c) PV共用（切分け不可）</t>
  </si>
  <si>
    <r>
      <rPr>
        <b/>
        <sz val="8"/>
        <rFont val="ＭＳ Ｐゴシック"/>
        <family val="3"/>
        <charset val="128"/>
        <scheme val="minor"/>
      </rPr>
      <t>b）</t>
    </r>
    <r>
      <rPr>
        <sz val="8"/>
        <rFont val="ＭＳ Ｐゴシック"/>
        <family val="3"/>
        <charset val="128"/>
        <scheme val="minor"/>
      </rPr>
      <t xml:space="preserve">PVと共用の蓄電池制御装置(PCS、切分可の場合)
</t>
    </r>
  </si>
  <si>
    <t>b) PV共用（切分け可）</t>
  </si>
  <si>
    <r>
      <t>a)</t>
    </r>
    <r>
      <rPr>
        <sz val="8"/>
        <rFont val="ＭＳ Ｐゴシック"/>
        <family val="3"/>
        <charset val="128"/>
        <scheme val="minor"/>
      </rPr>
      <t xml:space="preserve">蓄電池専用制御装置(PCS)の場合
</t>
    </r>
  </si>
  <si>
    <t>a) 蓄電池専用</t>
  </si>
  <si>
    <r>
      <t xml:space="preserve">ＰＣＳ（下記 </t>
    </r>
    <r>
      <rPr>
        <b/>
        <sz val="9"/>
        <rFont val="ＭＳ Ｐゴシック"/>
        <family val="3"/>
        <charset val="128"/>
        <scheme val="minor"/>
      </rPr>
      <t>a</t>
    </r>
    <r>
      <rPr>
        <sz val="8"/>
        <rFont val="ＭＳ Ｐゴシック"/>
        <family val="3"/>
        <charset val="128"/>
        <scheme val="minor"/>
      </rPr>
      <t>～</t>
    </r>
    <r>
      <rPr>
        <b/>
        <sz val="9"/>
        <rFont val="ＭＳ Ｐゴシック"/>
        <family val="3"/>
        <charset val="128"/>
        <scheme val="minor"/>
      </rPr>
      <t>c</t>
    </r>
    <r>
      <rPr>
        <sz val="8"/>
        <rFont val="ＭＳ Ｐゴシック"/>
        <family val="3"/>
        <charset val="128"/>
        <scheme val="minor"/>
      </rPr>
      <t xml:space="preserve"> から選択し右欄に記載）</t>
    </r>
    <rPh sb="4" eb="6">
      <t>カキ</t>
    </rPh>
    <rPh sb="13" eb="15">
      <t>センタク</t>
    </rPh>
    <rPh sb="16" eb="17">
      <t>ミギ</t>
    </rPh>
    <rPh sb="17" eb="18">
      <t>ラン</t>
    </rPh>
    <rPh sb="19" eb="21">
      <t>キサイ</t>
    </rPh>
    <phoneticPr fontId="5"/>
  </si>
  <si>
    <t>蓄電池本体</t>
  </si>
  <si>
    <r>
      <t xml:space="preserve">   蓄電システム費</t>
    </r>
    <r>
      <rPr>
        <sz val="8"/>
        <color theme="1"/>
        <rFont val="ＭＳ Ｐゴシック"/>
        <family val="3"/>
        <charset val="128"/>
        <scheme val="minor"/>
      </rPr>
      <t xml:space="preserve">
注：PCS（パワーコンディショナー）については、a）～c）の該当する場合を選択し、記載すること。</t>
    </r>
  </si>
  <si>
    <t>算定対象金額
(円、消費税抜き)</t>
    <rPh sb="10" eb="11">
      <t>ケ</t>
    </rPh>
    <phoneticPr fontId="5"/>
  </si>
  <si>
    <t>見積書金額
(円、消費税抜き)</t>
    <phoneticPr fontId="5"/>
  </si>
  <si>
    <t>ﾒｰｶｰ名、仕様等</t>
  </si>
  <si>
    <t>項目</t>
    <phoneticPr fontId="5"/>
  </si>
  <si>
    <t>見積書（添付提出のこと）に基づき記載、金額は消費税抜きベースで記載、間接工事費・値引き等は、各項目に按分して計上のこと。</t>
  </si>
  <si>
    <t>２．蓄電システム費、工事費・据付費の算定</t>
  </si>
  <si>
    <t>⑥</t>
    <phoneticPr fontId="5"/>
  </si>
  <si>
    <t>年 ＊メーカー保証書の保証年数、業務用産業用について、「無」の場合は「無」と記載。</t>
  </si>
  <si>
    <t>蓄電池保証年数＊</t>
  </si>
  <si>
    <t>←データ有り要注意</t>
    <rPh sb="4" eb="5">
      <t>ア</t>
    </rPh>
    <rPh sb="6" eb="9">
      <t>ヨウチュウイ</t>
    </rPh>
    <phoneticPr fontId="5"/>
  </si>
  <si>
    <t>⑤</t>
    <phoneticPr fontId="5"/>
  </si>
  <si>
    <t>(自動判別）＊家庭用蓄電池は蓄電容量／定格出力が2.0以上のもの、業務用産業用蓄電池は蓄電容量／定格出力が2.0未満のものとする。</t>
  </si>
  <si>
    <t>家庭用/業務用産業用の判別＊</t>
    <phoneticPr fontId="5"/>
  </si>
  <si>
    <t>④</t>
    <phoneticPr fontId="5"/>
  </si>
  <si>
    <t>(自動計算)　①÷②</t>
    <phoneticPr fontId="5"/>
  </si>
  <si>
    <t>蓄電容量/定格出力</t>
  </si>
  <si>
    <t>③</t>
    <phoneticPr fontId="5"/>
  </si>
  <si>
    <t>kW</t>
  </si>
  <si>
    <t>太陽光発電等用パワーコンディショナーの定格出力</t>
  </si>
  <si>
    <t>②</t>
    <phoneticPr fontId="5"/>
  </si>
  <si>
    <t>蓄電池の定格出力</t>
  </si>
  <si>
    <t>kWh＊蓄電容量は、単電池の定格容量、単電池の公称電圧及び使用する単電池の数の積で算出される蓄電池部の容量とする。</t>
  </si>
  <si>
    <t>蓄電容量＊
（kWh）</t>
    <phoneticPr fontId="5"/>
  </si>
  <si>
    <t>　　黄色枠内に記入</t>
  </si>
  <si>
    <t>　メーカー仕様書（添付提出のこと）に基づき以下について記載する。</t>
  </si>
  <si>
    <t>第6号</t>
    <rPh sb="0" eb="1">
      <t>ダイ</t>
    </rPh>
    <rPh sb="2" eb="3">
      <t>ゴウ</t>
    </rPh>
    <phoneticPr fontId="5"/>
  </si>
  <si>
    <t>１．蓄電池の性能等に関する記載</t>
  </si>
  <si>
    <r>
      <t>・申請団体（個人）の種別(地方公共団体は「</t>
    </r>
    <r>
      <rPr>
        <b/>
        <u/>
        <sz val="9"/>
        <color theme="1"/>
        <rFont val="ＭＳ Ｐゴシック"/>
        <family val="3"/>
        <charset val="128"/>
        <scheme val="minor"/>
      </rPr>
      <t>1</t>
    </r>
    <r>
      <rPr>
        <u/>
        <sz val="9"/>
        <color theme="1"/>
        <rFont val="ＭＳ Ｐゴシック"/>
        <family val="3"/>
        <charset val="128"/>
        <scheme val="minor"/>
      </rPr>
      <t>」、非営利法人等は「</t>
    </r>
    <r>
      <rPr>
        <b/>
        <u/>
        <sz val="9"/>
        <color theme="1"/>
        <rFont val="ＭＳ Ｐゴシック"/>
        <family val="3"/>
        <charset val="128"/>
        <scheme val="minor"/>
      </rPr>
      <t>2</t>
    </r>
    <r>
      <rPr>
        <u/>
        <sz val="9"/>
        <color theme="1"/>
        <rFont val="ＭＳ Ｐゴシック"/>
        <family val="3"/>
        <charset val="128"/>
        <scheme val="minor"/>
      </rPr>
      <t>」、民間企業等は｢</t>
    </r>
    <r>
      <rPr>
        <b/>
        <u/>
        <sz val="9"/>
        <color theme="1"/>
        <rFont val="ＭＳ Ｐゴシック"/>
        <family val="3"/>
        <charset val="128"/>
        <scheme val="minor"/>
      </rPr>
      <t>3</t>
    </r>
    <r>
      <rPr>
        <u/>
        <sz val="9"/>
        <color theme="1"/>
        <rFont val="ＭＳ Ｐゴシック"/>
        <family val="3"/>
        <charset val="128"/>
        <scheme val="minor"/>
      </rPr>
      <t>」を入力</t>
    </r>
  </si>
  <si>
    <t>第1号</t>
    <rPh sb="0" eb="1">
      <t>ダイ</t>
    </rPh>
    <rPh sb="2" eb="3">
      <t>ゴウ</t>
    </rPh>
    <phoneticPr fontId="5"/>
  </si>
  <si>
    <r>
      <t>・対象事業について：申請事業の事業区分を記載(事業の号数の、「</t>
    </r>
    <r>
      <rPr>
        <b/>
        <u/>
        <sz val="9"/>
        <color theme="1"/>
        <rFont val="ＭＳ Ｐゴシック"/>
        <family val="3"/>
        <charset val="128"/>
        <scheme val="minor"/>
      </rPr>
      <t>1</t>
    </r>
    <r>
      <rPr>
        <u/>
        <sz val="9"/>
        <color theme="1"/>
        <rFont val="ＭＳ Ｐゴシック"/>
        <family val="3"/>
        <charset val="128"/>
        <scheme val="minor"/>
      </rPr>
      <t>」、｢</t>
    </r>
    <r>
      <rPr>
        <b/>
        <u/>
        <sz val="9"/>
        <color theme="1"/>
        <rFont val="ＭＳ Ｐゴシック"/>
        <family val="3"/>
        <charset val="128"/>
        <scheme val="minor"/>
      </rPr>
      <t>6</t>
    </r>
    <r>
      <rPr>
        <u/>
        <sz val="9"/>
        <color theme="1"/>
        <rFont val="ＭＳ Ｐゴシック"/>
        <family val="3"/>
        <charset val="128"/>
        <scheme val="minor"/>
      </rPr>
      <t>」のいずれかの数字を入力)</t>
    </r>
  </si>
  <si>
    <r>
      <t>申請者は、以下の</t>
    </r>
    <r>
      <rPr>
        <b/>
        <sz val="9"/>
        <color theme="1"/>
        <rFont val="ＭＳ Ｐゴシック"/>
        <family val="3"/>
        <charset val="128"/>
        <scheme val="minor"/>
      </rPr>
      <t>すべての黄色の枠内</t>
    </r>
    <r>
      <rPr>
        <sz val="9"/>
        <color theme="1"/>
        <rFont val="ＭＳ Ｐゴシック"/>
        <family val="3"/>
        <charset val="128"/>
        <scheme val="minor"/>
      </rPr>
      <t>について記載を行った上、本算定チェックシートを他の公募書類と一緒に提出する。</t>
    </r>
  </si>
  <si>
    <t>：</t>
    <phoneticPr fontId="5"/>
  </si>
  <si>
    <t>連絡先（氏名、電話番号）</t>
    <rPh sb="0" eb="3">
      <t>レンラクサキ</t>
    </rPh>
    <rPh sb="4" eb="6">
      <t>シメイ</t>
    </rPh>
    <rPh sb="7" eb="9">
      <t>デンワ</t>
    </rPh>
    <rPh sb="9" eb="11">
      <t>バンゴウ</t>
    </rPh>
    <phoneticPr fontId="5"/>
  </si>
  <si>
    <t>団　体　名</t>
    <phoneticPr fontId="5"/>
  </si>
  <si>
    <t>作業エリア</t>
    <rPh sb="0" eb="2">
      <t>サギョウ</t>
    </rPh>
    <phoneticPr fontId="5"/>
  </si>
  <si>
    <t>作成日</t>
    <rPh sb="0" eb="3">
      <t>サクセイビ</t>
    </rPh>
    <phoneticPr fontId="5"/>
  </si>
  <si>
    <t>様式第１　別紙９</t>
  </si>
  <si>
    <t>　⑧&gt;⑨の場合：定額補助扱い
　⑨(少数点以下切り捨て)の
　金額を右欄に記載</t>
    <rPh sb="5" eb="7">
      <t>バアイ</t>
    </rPh>
    <rPh sb="8" eb="10">
      <t>テイガク</t>
    </rPh>
    <rPh sb="10" eb="12">
      <t>ホジョ</t>
    </rPh>
    <rPh sb="12" eb="13">
      <t>アツカ</t>
    </rPh>
    <phoneticPr fontId="5"/>
  </si>
  <si>
    <t>　⑧≦⑨の場合：定率補助扱い
　⑧(少数点以下切り捨て)の
　金額を右欄に記載</t>
    <rPh sb="9" eb="10">
      <t>リツ</t>
    </rPh>
    <rPh sb="12" eb="13">
      <t>アツカ</t>
    </rPh>
    <rPh sb="31" eb="33">
      <t>キンガク</t>
    </rPh>
    <rPh sb="34" eb="35">
      <t>ミギ</t>
    </rPh>
    <rPh sb="35" eb="36">
      <t>ラン</t>
    </rPh>
    <rPh sb="37" eb="39">
      <t>キサイ</t>
    </rPh>
    <phoneticPr fontId="5"/>
  </si>
  <si>
    <r>
      <t>円　</t>
    </r>
    <r>
      <rPr>
        <b/>
        <sz val="10"/>
        <color theme="1"/>
        <rFont val="ＭＳ Ｐゴシック"/>
        <family val="3"/>
        <charset val="128"/>
        <scheme val="minor"/>
      </rPr>
      <t>⑨消費税抜き</t>
    </r>
    <rPh sb="3" eb="5">
      <t>ショウヒ</t>
    </rPh>
    <rPh sb="5" eb="6">
      <t>ゼイ</t>
    </rPh>
    <rPh sb="6" eb="7">
      <t>ヌ</t>
    </rPh>
    <phoneticPr fontId="5"/>
  </si>
  <si>
    <r>
      <t>円　</t>
    </r>
    <r>
      <rPr>
        <b/>
        <sz val="10"/>
        <color theme="1"/>
        <rFont val="ＭＳ Ｐゴシック"/>
        <family val="3"/>
        <charset val="128"/>
        <scheme val="minor"/>
      </rPr>
      <t>⑧消費税抜き</t>
    </r>
    <rPh sb="3" eb="5">
      <t>ショウヒ</t>
    </rPh>
    <rPh sb="5" eb="6">
      <t>ゼイ</t>
    </rPh>
    <rPh sb="6" eb="7">
      <t>ヌ</t>
    </rPh>
    <phoneticPr fontId="5"/>
  </si>
  <si>
    <t>３－２．中小企業等の場合</t>
    <rPh sb="4" eb="6">
      <t>チュウショウ</t>
    </rPh>
    <rPh sb="6" eb="8">
      <t>キギョウ</t>
    </rPh>
    <rPh sb="8" eb="9">
      <t>トウ</t>
    </rPh>
    <phoneticPr fontId="5"/>
  </si>
  <si>
    <t>　⑧≦⑨の場合：定率補助扱い
　⑧(少数点以下切り捨て)の
　金額を右欄に記載</t>
    <rPh sb="8" eb="10">
      <t>テイリツ</t>
    </rPh>
    <rPh sb="12" eb="13">
      <t>アツカ</t>
    </rPh>
    <rPh sb="31" eb="33">
      <t>キンガク</t>
    </rPh>
    <rPh sb="34" eb="35">
      <t>ミギ</t>
    </rPh>
    <rPh sb="35" eb="36">
      <t>ラン</t>
    </rPh>
    <rPh sb="37" eb="39">
      <t>キサイ</t>
    </rPh>
    <phoneticPr fontId="5"/>
  </si>
  <si>
    <t>　③の太陽電池出力ｘ8万円/kWの算定額</t>
    <rPh sb="3" eb="5">
      <t>タイヨウ</t>
    </rPh>
    <rPh sb="5" eb="7">
      <t>デンチ</t>
    </rPh>
    <rPh sb="17" eb="19">
      <t>サンテイ</t>
    </rPh>
    <rPh sb="19" eb="20">
      <t>ガク</t>
    </rPh>
    <phoneticPr fontId="5"/>
  </si>
  <si>
    <t>　⑦の補助対象経費×1/3の算定額</t>
    <rPh sb="5" eb="7">
      <t>タイショウ</t>
    </rPh>
    <rPh sb="7" eb="9">
      <t>ケイヒ</t>
    </rPh>
    <rPh sb="14" eb="16">
      <t>サンテイ</t>
    </rPh>
    <rPh sb="16" eb="17">
      <t>ガク</t>
    </rPh>
    <phoneticPr fontId="5"/>
  </si>
  <si>
    <t>（１）　補助率、上限の算定</t>
    <rPh sb="8" eb="10">
      <t>ジョウゲン</t>
    </rPh>
    <rPh sb="11" eb="13">
      <t>サンテイ</t>
    </rPh>
    <phoneticPr fontId="5"/>
  </si>
  <si>
    <r>
      <t>３－１．中小企業等以外の民間企業の場合（</t>
    </r>
    <r>
      <rPr>
        <b/>
        <sz val="10"/>
        <color rgb="FFFF0000"/>
        <rFont val="ＭＳ Ｐゴシック"/>
        <family val="3"/>
        <charset val="128"/>
        <scheme val="minor"/>
      </rPr>
      <t>ただし、「２．」の要件の合格者に限る</t>
    </r>
    <r>
      <rPr>
        <b/>
        <sz val="10"/>
        <color theme="1"/>
        <rFont val="ＭＳ Ｐゴシック"/>
        <family val="3"/>
        <charset val="128"/>
        <scheme val="minor"/>
      </rPr>
      <t>）</t>
    </r>
    <rPh sb="4" eb="6">
      <t>チュウショウ</t>
    </rPh>
    <rPh sb="6" eb="8">
      <t>キギョウ</t>
    </rPh>
    <rPh sb="8" eb="9">
      <t>トウ</t>
    </rPh>
    <rPh sb="9" eb="11">
      <t>イガイ</t>
    </rPh>
    <rPh sb="12" eb="14">
      <t>ミンカン</t>
    </rPh>
    <rPh sb="14" eb="16">
      <t>キギョウ</t>
    </rPh>
    <rPh sb="17" eb="19">
      <t>バアイ</t>
    </rPh>
    <rPh sb="29" eb="31">
      <t>ヨウケン</t>
    </rPh>
    <rPh sb="32" eb="35">
      <t>ゴウカクシャ</t>
    </rPh>
    <rPh sb="36" eb="37">
      <t>カギ</t>
    </rPh>
    <phoneticPr fontId="5"/>
  </si>
  <si>
    <t>　以下の３－１、３－２の算定ケースの内、申請者の該当する欄に各算定値を記載し、</t>
    <rPh sb="1" eb="3">
      <t>イカ</t>
    </rPh>
    <rPh sb="12" eb="14">
      <t>サンテイ</t>
    </rPh>
    <rPh sb="18" eb="19">
      <t>ウチ</t>
    </rPh>
    <rPh sb="20" eb="23">
      <t>シンセイシャ</t>
    </rPh>
    <rPh sb="24" eb="26">
      <t>ガイトウ</t>
    </rPh>
    <rPh sb="28" eb="29">
      <t>ラン</t>
    </rPh>
    <rPh sb="30" eb="31">
      <t>カク</t>
    </rPh>
    <rPh sb="31" eb="33">
      <t>サンテイ</t>
    </rPh>
    <rPh sb="33" eb="34">
      <t>チ</t>
    </rPh>
    <rPh sb="35" eb="37">
      <t>キサイ</t>
    </rPh>
    <phoneticPr fontId="5"/>
  </si>
  <si>
    <r>
      <rPr>
        <b/>
        <sz val="9"/>
        <color theme="1"/>
        <rFont val="ＭＳ Ｐゴシック"/>
        <family val="3"/>
        <charset val="128"/>
        <scheme val="minor"/>
      </rPr>
      <t>⑤の価格&gt;２８万円の場合</t>
    </r>
    <r>
      <rPr>
        <sz val="9"/>
        <color theme="1"/>
        <rFont val="ＭＳ Ｐゴシック"/>
        <family val="2"/>
        <scheme val="minor"/>
      </rPr>
      <t>：</t>
    </r>
    <r>
      <rPr>
        <b/>
        <sz val="9"/>
        <color theme="1"/>
        <rFont val="ＭＳ Ｐゴシック"/>
        <family val="3"/>
        <charset val="128"/>
        <scheme val="minor"/>
      </rPr>
      <t>不合格</t>
    </r>
    <r>
      <rPr>
        <sz val="9"/>
        <color theme="1"/>
        <rFont val="ＭＳ Ｐゴシック"/>
        <family val="2"/>
        <scheme val="minor"/>
      </rPr>
      <t xml:space="preserve">
</t>
    </r>
    <r>
      <rPr>
        <b/>
        <sz val="9"/>
        <color theme="1"/>
        <rFont val="ＭＳ Ｐゴシック"/>
        <family val="3"/>
        <charset val="128"/>
        <scheme val="minor"/>
      </rPr>
      <t xml:space="preserve">（要件を満たさず補助対象外） 
 </t>
    </r>
    <r>
      <rPr>
        <b/>
        <sz val="9"/>
        <color rgb="FFFF0000"/>
        <rFont val="ＭＳ Ｐゴシック"/>
        <family val="3"/>
        <charset val="128"/>
        <scheme val="minor"/>
      </rPr>
      <t xml:space="preserve">   ⇒この時点で算定チェック終了</t>
    </r>
    <rPh sb="2" eb="4">
      <t>カカク</t>
    </rPh>
    <rPh sb="7" eb="9">
      <t>マンエン</t>
    </rPh>
    <rPh sb="10" eb="12">
      <t>バアイ</t>
    </rPh>
    <rPh sb="13" eb="16">
      <t>フゴウカク</t>
    </rPh>
    <rPh sb="18" eb="20">
      <t>ヨウケン</t>
    </rPh>
    <rPh sb="21" eb="22">
      <t>ミ</t>
    </rPh>
    <rPh sb="25" eb="27">
      <t>ホジョ</t>
    </rPh>
    <rPh sb="27" eb="30">
      <t>タイショウガイ</t>
    </rPh>
    <phoneticPr fontId="5"/>
  </si>
  <si>
    <t xml:space="preserve">【システム価格判定】
申請者が「中小企業等以外の民間企業」の場合、右記の要件を満たすかどうか判定
</t>
    <rPh sb="5" eb="7">
      <t>カカク</t>
    </rPh>
    <rPh sb="7" eb="9">
      <t>ハンテイ</t>
    </rPh>
    <rPh sb="11" eb="14">
      <t>シンセイシャ</t>
    </rPh>
    <rPh sb="30" eb="32">
      <t>バアイ</t>
    </rPh>
    <rPh sb="33" eb="35">
      <t>ウキ</t>
    </rPh>
    <rPh sb="36" eb="38">
      <t>ヨウケン</t>
    </rPh>
    <rPh sb="39" eb="40">
      <t>ミ</t>
    </rPh>
    <rPh sb="46" eb="48">
      <t>ハンテイ</t>
    </rPh>
    <phoneticPr fontId="5"/>
  </si>
  <si>
    <t>申請者が「中小企業等以外の民間企業」の場合のみ、上記③と④の
数値を用いて、単位出力当たりのシステム価格⑤を算出。
それ以外の申請者の場合、④を算定後以下の⑤のチェックをパスして、
「３．補助率、上限算定」へ移行。</t>
    <rPh sb="5" eb="7">
      <t>チュウショウ</t>
    </rPh>
    <rPh sb="7" eb="9">
      <t>キギョウ</t>
    </rPh>
    <rPh sb="9" eb="10">
      <t>トウ</t>
    </rPh>
    <rPh sb="10" eb="12">
      <t>イガイ</t>
    </rPh>
    <rPh sb="13" eb="15">
      <t>ミンカン</t>
    </rPh>
    <rPh sb="15" eb="17">
      <t>キギョウ</t>
    </rPh>
    <rPh sb="24" eb="26">
      <t>ジョウキ</t>
    </rPh>
    <rPh sb="31" eb="33">
      <t>スウチ</t>
    </rPh>
    <rPh sb="34" eb="35">
      <t>モチ</t>
    </rPh>
    <rPh sb="38" eb="40">
      <t>タンイ</t>
    </rPh>
    <rPh sb="40" eb="42">
      <t>シュツリョク</t>
    </rPh>
    <rPh sb="42" eb="43">
      <t>ア</t>
    </rPh>
    <rPh sb="50" eb="52">
      <t>カカク</t>
    </rPh>
    <rPh sb="54" eb="56">
      <t>サンシュツ</t>
    </rPh>
    <rPh sb="60" eb="62">
      <t>イガイ</t>
    </rPh>
    <rPh sb="63" eb="66">
      <t>シンセイシャ</t>
    </rPh>
    <rPh sb="67" eb="69">
      <t>バアイ</t>
    </rPh>
    <rPh sb="72" eb="74">
      <t>サンテイ</t>
    </rPh>
    <rPh sb="74" eb="75">
      <t>ゴ</t>
    </rPh>
    <rPh sb="75" eb="77">
      <t>イカ</t>
    </rPh>
    <rPh sb="94" eb="96">
      <t>ホジョ</t>
    </rPh>
    <rPh sb="96" eb="97">
      <t>リツ</t>
    </rPh>
    <rPh sb="98" eb="100">
      <t>ジョウゲン</t>
    </rPh>
    <rPh sb="100" eb="102">
      <t>サンテイ</t>
    </rPh>
    <rPh sb="104" eb="106">
      <t>イコウ</t>
    </rPh>
    <phoneticPr fontId="5"/>
  </si>
  <si>
    <t>④</t>
    <phoneticPr fontId="5"/>
  </si>
  <si>
    <t>　範囲内＊</t>
    <phoneticPr fontId="5"/>
  </si>
  <si>
    <t>モニターシステム(表示モニター)</t>
    <phoneticPr fontId="5"/>
  </si>
  <si>
    <t>パワーコンディショナー</t>
    <phoneticPr fontId="5"/>
  </si>
  <si>
    <t>太陽電池モジュール</t>
    <phoneticPr fontId="5"/>
  </si>
  <si>
    <t>－</t>
    <phoneticPr fontId="5"/>
  </si>
  <si>
    <t>システム価格の範囲内、
範囲外</t>
    <phoneticPr fontId="5"/>
  </si>
  <si>
    <r>
      <rPr>
        <b/>
        <sz val="9"/>
        <color theme="1"/>
        <rFont val="ＭＳ Ｐゴシック"/>
        <family val="3"/>
        <charset val="128"/>
        <scheme val="minor"/>
      </rPr>
      <t>太陽電池出力</t>
    </r>
    <r>
      <rPr>
        <sz val="9"/>
        <color theme="1"/>
        <rFont val="ＭＳ Ｐゴシック"/>
        <family val="2"/>
        <scheme val="minor"/>
      </rPr>
      <t>(①、②の小さい方)</t>
    </r>
    <phoneticPr fontId="5"/>
  </si>
  <si>
    <t>以下の点に留意して導入する太陽電池出力を算定し、所定の記載欄に記載する。     　 (注）</t>
    <rPh sb="0" eb="2">
      <t>イカ</t>
    </rPh>
    <rPh sb="3" eb="4">
      <t>テン</t>
    </rPh>
    <rPh sb="5" eb="7">
      <t>リュウイ</t>
    </rPh>
    <rPh sb="9" eb="11">
      <t>ドウニュウ</t>
    </rPh>
    <rPh sb="13" eb="15">
      <t>タイヨウ</t>
    </rPh>
    <rPh sb="15" eb="17">
      <t>デンチ</t>
    </rPh>
    <rPh sb="17" eb="19">
      <t>シュツリョク</t>
    </rPh>
    <rPh sb="20" eb="22">
      <t>サンテイ</t>
    </rPh>
    <rPh sb="24" eb="26">
      <t>ショテイ</t>
    </rPh>
    <rPh sb="27" eb="29">
      <t>キサイ</t>
    </rPh>
    <rPh sb="29" eb="30">
      <t>ラン</t>
    </rPh>
    <rPh sb="31" eb="33">
      <t>キサイ</t>
    </rPh>
    <rPh sb="44" eb="45">
      <t>チュウ</t>
    </rPh>
    <phoneticPr fontId="5"/>
  </si>
  <si>
    <t>中小企業等</t>
    <rPh sb="0" eb="2">
      <t>チュウショウ</t>
    </rPh>
    <rPh sb="2" eb="4">
      <t>キギョウ</t>
    </rPh>
    <rPh sb="4" eb="5">
      <t>トウ</t>
    </rPh>
    <phoneticPr fontId="5"/>
  </si>
  <si>
    <t>・申請団体の種別　(「中小企業等以外の民間企業」、「中小企業等」を選択）</t>
    <rPh sb="30" eb="31">
      <t>トウ</t>
    </rPh>
    <rPh sb="33" eb="35">
      <t>センタク</t>
    </rPh>
    <phoneticPr fontId="5"/>
  </si>
  <si>
    <t>中小企業等以外の民間企業</t>
    <rPh sb="0" eb="2">
      <t>チュウショウ</t>
    </rPh>
    <rPh sb="2" eb="4">
      <t>キギョウ</t>
    </rPh>
    <rPh sb="4" eb="5">
      <t>トウ</t>
    </rPh>
    <rPh sb="5" eb="7">
      <t>イガイ</t>
    </rPh>
    <rPh sb="8" eb="10">
      <t>ミンカン</t>
    </rPh>
    <rPh sb="10" eb="12">
      <t>キギョウ</t>
    </rPh>
    <phoneticPr fontId="5"/>
  </si>
  <si>
    <t xml:space="preserve"> </t>
    <phoneticPr fontId="5"/>
  </si>
  <si>
    <r>
      <t>【太陽光発電設備「システム価格」、「補助率、上限」算定チェックシート</t>
    </r>
    <r>
      <rPr>
        <b/>
        <u/>
        <sz val="11"/>
        <color rgb="FFFF0000"/>
        <rFont val="ＭＳ Ｐゴシック"/>
        <family val="3"/>
        <charset val="128"/>
        <scheme val="minor"/>
      </rPr>
      <t>(第6号事業用）</t>
    </r>
    <r>
      <rPr>
        <u/>
        <sz val="11"/>
        <color theme="1"/>
        <rFont val="ＭＳ Ｐゴシック"/>
        <family val="2"/>
        <scheme val="minor"/>
      </rPr>
      <t>】</t>
    </r>
    <rPh sb="18" eb="20">
      <t>ホジョ</t>
    </rPh>
    <rPh sb="20" eb="21">
      <t>リツ</t>
    </rPh>
    <rPh sb="22" eb="24">
      <t>ジョウゲン</t>
    </rPh>
    <rPh sb="25" eb="27">
      <t>サンテイ</t>
    </rPh>
    <rPh sb="35" eb="36">
      <t>ダイ</t>
    </rPh>
    <rPh sb="38" eb="40">
      <t>ジギョウ</t>
    </rPh>
    <phoneticPr fontId="5"/>
  </si>
  <si>
    <t>作成日：</t>
    <phoneticPr fontId="5"/>
  </si>
  <si>
    <t>【蓄電システムの「システム価格」、「補助率、上限」算定チェックシート(第１号、第６号事業用)】</t>
    <rPh sb="35" eb="36">
      <t>ダイ</t>
    </rPh>
    <rPh sb="39" eb="40">
      <t>ダイ</t>
    </rPh>
    <phoneticPr fontId="5"/>
  </si>
  <si>
    <r>
      <rPr>
        <b/>
        <sz val="8"/>
        <rFont val="ＭＳ Ｐゴシック"/>
        <family val="3"/>
        <charset val="128"/>
        <scheme val="minor"/>
      </rPr>
      <t>c）</t>
    </r>
    <r>
      <rPr>
        <sz val="8"/>
        <rFont val="ＭＳ Ｐゴシック"/>
        <family val="3"/>
        <charset val="128"/>
        <scheme val="minor"/>
      </rPr>
      <t>PVと共用の蓄電池制御装置(切分不可の場合)＊　
＊：算定対象金額とは、「1万円×PCS定格出力(kW)」を控除したもの</t>
    </r>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</si>
</sst>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_ "/>
    <numFmt numFmtId="178" formatCode="0.0_ "/>
    <numFmt numFmtId="179" formatCode="#,##0_);[Red]\(#,##0\)"/>
    <numFmt numFmtId="180" formatCode="0_ "/>
    <numFmt numFmtId="181" formatCode="0.0_);[Red]\(0.0\)"/>
    <numFmt numFmtId="182" formatCode="0.0"/>
    <numFmt numFmtId="183" formatCode="[$-411]ggge&quot;年 &quot;m&quot;月 &quot;d&quot;日&quot;;@"/>
    <numFmt numFmtId="184" formatCode="0.0_ ;[Red]\-0.0\ "/>
  </numFmts>
  <fonts count="36" x14ac:knownFonts="1">
    <font>
      <sz val="11"/>
      <color theme="1"/>
      <name val="ＭＳ Ｐゴシック"/>
      <charset val="128"/>
      <scheme val="minor"/>
    </font>
    <font>
      <sz val="9"/>
      <color theme="1"/>
      <name val="ＭＳ Ｐゴシック"/>
      <family val="2"/>
      <scheme val="minor"/>
    </font>
    <font>
      <u/>
      <sz val="9"/>
      <color theme="1"/>
      <name val="ＭＳ Ｐゴシック"/>
      <family val="2"/>
      <scheme val="minor"/>
    </font>
    <font>
      <sz val="9"/>
      <name val="ＭＳ Ｐゴシック"/>
      <family val="2"/>
      <scheme val="minor"/>
    </font>
    <font>
      <sz val="9"/>
      <color theme="1"/>
      <name val="ＭＳ Ｐゴシック"/>
      <family val="3"/>
      <charset val="128"/>
    </font>
    <font>
      <sz val="6"/>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0"/>
      <color theme="1"/>
      <name val="ＭＳ Ｐゴシック"/>
      <family val="3"/>
      <charset val="128"/>
      <scheme val="minor"/>
    </font>
    <font>
      <sz val="9"/>
      <color rgb="FFFF0000"/>
      <name val="ＭＳ Ｐゴシック"/>
      <family val="3"/>
      <charset val="128"/>
      <scheme val="minor"/>
    </font>
    <font>
      <u/>
      <sz val="11"/>
      <color theme="1"/>
      <name val="ＭＳ Ｐゴシック"/>
      <family val="2"/>
      <scheme val="minor"/>
    </font>
    <font>
      <u/>
      <sz val="12"/>
      <color theme="1"/>
      <name val="ＭＳ Ｐゴシック"/>
      <family val="2"/>
      <scheme val="minor"/>
    </font>
    <font>
      <sz val="11"/>
      <color theme="1"/>
      <name val="ＭＳ Ｐゴシック"/>
      <family val="3"/>
      <charset val="128"/>
      <scheme val="minor"/>
    </font>
    <font>
      <b/>
      <sz val="9"/>
      <color theme="1"/>
      <name val="ＭＳ Ｐゴシック"/>
      <family val="3"/>
      <charset val="128"/>
      <scheme val="minor"/>
    </font>
    <font>
      <b/>
      <u/>
      <sz val="9"/>
      <color theme="1"/>
      <name val="ＭＳ Ｐゴシック"/>
      <family val="3"/>
      <charset val="128"/>
      <scheme val="minor"/>
    </font>
    <font>
      <b/>
      <u/>
      <sz val="11"/>
      <color rgb="FFFF000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u/>
      <sz val="10"/>
      <color theme="1"/>
      <name val="ＭＳ Ｐゴシック"/>
      <family val="3"/>
      <charset val="128"/>
    </font>
    <font>
      <sz val="6"/>
      <name val="ＭＳ Ｐゴシック"/>
      <charset val="128"/>
      <scheme val="minor"/>
    </font>
    <font>
      <b/>
      <sz val="9"/>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9"/>
      <color rgb="FF000000"/>
      <name val="ＭＳ Ｐゴシック"/>
      <family val="3"/>
      <charset val="128"/>
      <scheme val="minor"/>
    </font>
    <font>
      <b/>
      <sz val="8"/>
      <color theme="1"/>
      <name val="ＭＳ Ｐゴシック"/>
      <family val="3"/>
      <charset val="128"/>
      <scheme val="minor"/>
    </font>
    <font>
      <sz val="8"/>
      <name val="ＭＳ Ｐゴシック"/>
      <family val="3"/>
      <charset val="128"/>
      <scheme val="minor"/>
    </font>
    <font>
      <b/>
      <sz val="8"/>
      <name val="ＭＳ Ｐゴシック"/>
      <family val="3"/>
      <charset val="128"/>
      <scheme val="minor"/>
    </font>
    <font>
      <b/>
      <sz val="9"/>
      <color rgb="FF0070C0"/>
      <name val="ＭＳ Ｐゴシック"/>
      <family val="3"/>
      <charset val="128"/>
      <scheme val="minor"/>
    </font>
    <font>
      <u/>
      <sz val="9"/>
      <color theme="1"/>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rgb="FFFFFF99"/>
        <bgColor indexed="64"/>
      </patternFill>
    </fill>
  </fills>
  <borders count="19">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4">
    <xf numFmtId="0" fontId="0" fillId="0" borderId="0">
      <alignment vertical="center"/>
    </xf>
    <xf numFmtId="38" fontId="19"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cellStyleXfs>
  <cellXfs count="406">
    <xf numFmtId="0" fontId="0" fillId="0" borderId="0" xfId="0">
      <alignment vertical="center"/>
    </xf>
    <xf numFmtId="0" fontId="1" fillId="0" borderId="0" xfId="0" applyFont="1" applyProtection="1">
      <alignment vertical="center"/>
    </xf>
    <xf numFmtId="0" fontId="7" fillId="0" borderId="0" xfId="0" applyFont="1" applyProtection="1">
      <alignment vertical="center"/>
    </xf>
    <xf numFmtId="0" fontId="0" fillId="0" borderId="0" xfId="0" applyProtection="1">
      <alignment vertical="center"/>
    </xf>
    <xf numFmtId="0" fontId="1" fillId="0" borderId="0" xfId="0" applyFont="1" applyBorder="1" applyProtection="1">
      <alignment vertical="center"/>
    </xf>
    <xf numFmtId="0" fontId="12" fillId="0" borderId="0" xfId="0" applyFont="1" applyProtection="1">
      <alignment vertical="center"/>
    </xf>
    <xf numFmtId="0" fontId="14" fillId="0" borderId="0" xfId="0" applyFont="1" applyProtection="1">
      <alignment vertical="center"/>
    </xf>
    <xf numFmtId="0" fontId="13" fillId="0" borderId="0" xfId="0" applyFont="1" applyProtection="1">
      <alignment vertical="center"/>
    </xf>
    <xf numFmtId="0" fontId="2" fillId="0" borderId="0" xfId="0" applyFont="1" applyProtection="1">
      <alignment vertical="center"/>
    </xf>
    <xf numFmtId="0" fontId="2" fillId="0" borderId="0" xfId="0" applyFont="1" applyBorder="1" applyProtection="1">
      <alignment vertical="center"/>
    </xf>
    <xf numFmtId="0" fontId="16" fillId="0" borderId="0" xfId="0" applyFont="1" applyProtection="1">
      <alignment vertical="center"/>
    </xf>
    <xf numFmtId="0" fontId="7" fillId="2" borderId="0" xfId="0" applyFont="1" applyFill="1" applyProtection="1">
      <alignment vertical="center"/>
    </xf>
    <xf numFmtId="0" fontId="0" fillId="0" borderId="0" xfId="0" applyAlignment="1" applyProtection="1">
      <alignment horizontal="left" vertical="top" wrapText="1"/>
    </xf>
    <xf numFmtId="0" fontId="1" fillId="0" borderId="0" xfId="0" applyFont="1" applyAlignment="1" applyProtection="1">
      <alignment horizontal="center" vertical="center"/>
    </xf>
    <xf numFmtId="0" fontId="7" fillId="0" borderId="0" xfId="0" applyFont="1" applyAlignment="1" applyProtection="1">
      <alignment horizontal="left" vertical="top" wrapText="1"/>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15" fillId="0" borderId="0" xfId="0" applyFont="1" applyProtection="1">
      <alignment vertical="center"/>
    </xf>
    <xf numFmtId="0" fontId="1" fillId="0" borderId="0" xfId="0" applyFont="1" applyBorder="1" applyAlignment="1" applyProtection="1">
      <alignment horizontal="left" vertical="center"/>
    </xf>
    <xf numFmtId="0" fontId="0" fillId="0" borderId="0" xfId="0" applyBorder="1" applyAlignment="1" applyProtection="1">
      <alignment vertical="center"/>
    </xf>
    <xf numFmtId="178" fontId="1" fillId="0" borderId="0" xfId="0" applyNumberFormat="1"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0" xfId="0" applyFont="1" applyBorder="1" applyAlignment="1" applyProtection="1">
      <alignment horizontal="left" vertical="center"/>
    </xf>
    <xf numFmtId="0" fontId="1" fillId="0" borderId="5" xfId="0" applyFont="1" applyBorder="1" applyAlignment="1" applyProtection="1">
      <alignment horizontal="center" vertical="center" wrapText="1"/>
    </xf>
    <xf numFmtId="0" fontId="1" fillId="0" borderId="5" xfId="0" applyFont="1" applyBorder="1" applyAlignment="1" applyProtection="1">
      <alignment vertical="center" wrapText="1"/>
    </xf>
    <xf numFmtId="0" fontId="1" fillId="0" borderId="6" xfId="0" applyNumberFormat="1" applyFont="1" applyBorder="1" applyAlignment="1" applyProtection="1">
      <alignment vertical="center"/>
    </xf>
    <xf numFmtId="0" fontId="1" fillId="0" borderId="5" xfId="0" applyFont="1" applyBorder="1" applyAlignment="1" applyProtection="1">
      <alignment horizontal="left" vertical="top" wrapText="1"/>
    </xf>
    <xf numFmtId="0" fontId="1" fillId="0" borderId="5" xfId="0" applyFont="1" applyFill="1" applyBorder="1" applyAlignment="1" applyProtection="1">
      <alignment horizontal="center" vertical="top"/>
    </xf>
    <xf numFmtId="38" fontId="1" fillId="2" borderId="5" xfId="1" applyFont="1" applyFill="1" applyBorder="1" applyAlignment="1" applyProtection="1">
      <alignment horizontal="center" vertical="top" wrapText="1"/>
      <protection locked="0"/>
    </xf>
    <xf numFmtId="0" fontId="1" fillId="2" borderId="5" xfId="0" applyFont="1" applyFill="1" applyBorder="1" applyProtection="1">
      <alignment vertical="center"/>
      <protection locked="0"/>
    </xf>
    <xf numFmtId="38" fontId="1" fillId="2" borderId="5" xfId="1" applyFont="1" applyFill="1" applyBorder="1" applyProtection="1">
      <alignment vertical="center"/>
      <protection locked="0"/>
    </xf>
    <xf numFmtId="0" fontId="3" fillId="0" borderId="5"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1" fillId="0" borderId="5" xfId="0" applyFont="1" applyBorder="1" applyAlignment="1" applyProtection="1">
      <alignment vertical="center"/>
    </xf>
    <xf numFmtId="0" fontId="0" fillId="0" borderId="7" xfId="0" applyBorder="1" applyAlignment="1" applyProtection="1">
      <alignment horizontal="left" vertical="top" wrapText="1"/>
    </xf>
    <xf numFmtId="0" fontId="1" fillId="0" borderId="7" xfId="0" applyFont="1" applyBorder="1" applyProtection="1">
      <alignment vertical="center"/>
    </xf>
    <xf numFmtId="0" fontId="7" fillId="0" borderId="7" xfId="0" applyFont="1" applyBorder="1" applyProtection="1">
      <alignment vertical="center"/>
    </xf>
    <xf numFmtId="0" fontId="11" fillId="0" borderId="7" xfId="0" applyFont="1" applyBorder="1" applyAlignment="1" applyProtection="1">
      <alignment horizontal="center" vertical="center" wrapText="1"/>
    </xf>
    <xf numFmtId="0" fontId="0" fillId="0" borderId="0" xfId="0" applyBorder="1" applyAlignment="1" applyProtection="1">
      <alignment horizontal="left" vertical="top" wrapText="1"/>
    </xf>
    <xf numFmtId="0" fontId="15" fillId="0" borderId="0" xfId="0" applyFont="1" applyBorder="1" applyProtection="1">
      <alignment vertical="center"/>
    </xf>
    <xf numFmtId="38" fontId="1" fillId="0" borderId="8" xfId="1" applyFont="1" applyBorder="1" applyProtection="1">
      <alignment vertical="center"/>
    </xf>
    <xf numFmtId="178" fontId="15" fillId="0" borderId="0" xfId="0" applyNumberFormat="1" applyFont="1" applyBorder="1" applyProtection="1">
      <alignment vertical="center"/>
    </xf>
    <xf numFmtId="0" fontId="7" fillId="0" borderId="0" xfId="0" applyFont="1" applyBorder="1" applyProtection="1">
      <alignment vertical="center"/>
    </xf>
    <xf numFmtId="178" fontId="7" fillId="0" borderId="0" xfId="0" applyNumberFormat="1" applyFont="1" applyProtection="1">
      <alignment vertical="center"/>
    </xf>
    <xf numFmtId="0" fontId="1" fillId="0" borderId="0" xfId="0" applyFont="1" applyAlignment="1" applyProtection="1">
      <alignment horizontal="left" vertical="top" wrapText="1"/>
    </xf>
    <xf numFmtId="0" fontId="14" fillId="0" borderId="0" xfId="0" applyFont="1" applyAlignment="1" applyProtection="1">
      <alignment horizontal="left" vertical="top" wrapText="1"/>
    </xf>
    <xf numFmtId="0" fontId="1" fillId="0" borderId="0" xfId="0" applyFont="1" applyAlignment="1" applyProtection="1">
      <alignment horizontal="left" vertical="center"/>
    </xf>
    <xf numFmtId="0" fontId="1" fillId="0" borderId="0" xfId="0" applyNumberFormat="1" applyFont="1" applyAlignment="1" applyProtection="1">
      <alignment horizontal="left" vertical="top" wrapText="1"/>
    </xf>
    <xf numFmtId="0" fontId="1" fillId="0" borderId="0" xfId="0" applyNumberFormat="1" applyFont="1" applyBorder="1" applyAlignment="1" applyProtection="1">
      <alignment horizontal="right" vertical="center"/>
    </xf>
    <xf numFmtId="178" fontId="15" fillId="0" borderId="0" xfId="0" applyNumberFormat="1" applyFont="1" applyProtection="1">
      <alignment vertical="center"/>
    </xf>
    <xf numFmtId="0" fontId="7" fillId="0" borderId="0" xfId="0" applyFont="1" applyAlignment="1" applyProtection="1">
      <alignment vertical="center" wrapText="1"/>
    </xf>
    <xf numFmtId="176" fontId="1" fillId="0" borderId="0" xfId="0" applyNumberFormat="1" applyFont="1" applyBorder="1" applyProtection="1">
      <alignment vertical="center"/>
    </xf>
    <xf numFmtId="176" fontId="7" fillId="0" borderId="0" xfId="0" applyNumberFormat="1" applyFont="1" applyBorder="1" applyAlignment="1" applyProtection="1">
      <alignment horizontal="left" vertical="top" wrapText="1"/>
    </xf>
    <xf numFmtId="0" fontId="8" fillId="0" borderId="0" xfId="0" applyFont="1" applyProtection="1">
      <alignment vertical="center"/>
    </xf>
    <xf numFmtId="176" fontId="7" fillId="0" borderId="0" xfId="0" applyNumberFormat="1" applyFont="1" applyProtection="1">
      <alignment vertical="center"/>
    </xf>
    <xf numFmtId="0" fontId="9" fillId="0" borderId="0" xfId="0" applyFont="1" applyProtection="1">
      <alignment vertical="center"/>
    </xf>
    <xf numFmtId="0" fontId="10" fillId="0" borderId="3" xfId="0" applyFont="1" applyBorder="1" applyProtection="1">
      <alignment vertical="center"/>
    </xf>
    <xf numFmtId="179" fontId="10" fillId="0" borderId="8" xfId="0" applyNumberFormat="1" applyFont="1" applyBorder="1" applyAlignment="1" applyProtection="1">
      <alignment horizontal="right" vertical="center"/>
    </xf>
    <xf numFmtId="0" fontId="9" fillId="0" borderId="0" xfId="0" applyFont="1" applyBorder="1" applyProtection="1">
      <alignment vertical="center"/>
    </xf>
    <xf numFmtId="0" fontId="10" fillId="0" borderId="0" xfId="0" applyFont="1" applyBorder="1" applyProtection="1">
      <alignment vertical="center"/>
    </xf>
    <xf numFmtId="0" fontId="10" fillId="0" borderId="0" xfId="0" applyFont="1" applyProtection="1">
      <alignment vertical="center"/>
    </xf>
    <xf numFmtId="176" fontId="9" fillId="0" borderId="0" xfId="0" applyNumberFormat="1" applyFont="1" applyProtection="1">
      <alignment vertical="center"/>
    </xf>
    <xf numFmtId="49" fontId="9" fillId="0" borderId="0" xfId="0" applyNumberFormat="1" applyFont="1" applyAlignment="1" applyProtection="1">
      <alignment horizontal="left" vertical="center"/>
    </xf>
    <xf numFmtId="178" fontId="9" fillId="0" borderId="0" xfId="0" applyNumberFormat="1" applyFont="1" applyProtection="1">
      <alignment vertical="center"/>
    </xf>
    <xf numFmtId="0" fontId="9" fillId="0" borderId="3" xfId="0" applyFont="1" applyFill="1" applyBorder="1" applyAlignment="1" applyProtection="1">
      <alignment horizontal="left" vertical="center"/>
    </xf>
    <xf numFmtId="177" fontId="9" fillId="3" borderId="5" xfId="0" applyNumberFormat="1" applyFont="1" applyFill="1" applyBorder="1" applyAlignment="1" applyProtection="1">
      <alignment horizontal="right" vertical="center"/>
    </xf>
    <xf numFmtId="0" fontId="9" fillId="0" borderId="3" xfId="0" applyFont="1" applyBorder="1" applyProtection="1">
      <alignment vertical="center"/>
    </xf>
    <xf numFmtId="0" fontId="9" fillId="0" borderId="0" xfId="0" applyNumberFormat="1" applyFont="1" applyBorder="1" applyAlignment="1" applyProtection="1">
      <alignment horizontal="right" vertical="center"/>
    </xf>
    <xf numFmtId="0" fontId="9" fillId="0" borderId="3" xfId="0" applyFont="1" applyBorder="1" applyAlignment="1" applyProtection="1">
      <alignment vertical="center" wrapText="1"/>
    </xf>
    <xf numFmtId="0" fontId="18" fillId="0" borderId="0" xfId="0" applyFont="1" applyProtection="1">
      <alignment vertical="center"/>
    </xf>
    <xf numFmtId="0" fontId="20" fillId="0" borderId="0" xfId="0" applyFont="1" applyBorder="1" applyAlignment="1" applyProtection="1">
      <alignment horizontal="center" vertical="center"/>
    </xf>
    <xf numFmtId="176" fontId="1" fillId="2" borderId="5" xfId="0" applyNumberFormat="1" applyFont="1" applyFill="1" applyBorder="1" applyAlignment="1" applyProtection="1">
      <alignment horizontal="center" vertical="center"/>
      <protection locked="0"/>
    </xf>
    <xf numFmtId="176" fontId="1" fillId="2" borderId="6" xfId="0" applyNumberFormat="1" applyFont="1" applyFill="1" applyBorder="1" applyAlignment="1" applyProtection="1">
      <alignment horizontal="center" vertical="center"/>
      <protection locked="0"/>
    </xf>
    <xf numFmtId="176" fontId="1" fillId="0" borderId="8" xfId="0" applyNumberFormat="1" applyFont="1" applyFill="1" applyBorder="1" applyAlignment="1" applyProtection="1">
      <alignment horizontal="center" vertical="center"/>
    </xf>
    <xf numFmtId="0" fontId="2" fillId="0" borderId="0" xfId="0" applyFont="1" applyAlignment="1" applyProtection="1">
      <alignment horizontal="left" vertical="top"/>
    </xf>
    <xf numFmtId="0" fontId="0" fillId="0" borderId="0" xfId="0" applyAlignment="1" applyProtection="1">
      <alignment horizontal="center" vertical="center"/>
    </xf>
    <xf numFmtId="180" fontId="9" fillId="3" borderId="0" xfId="0" applyNumberFormat="1" applyFont="1" applyFill="1" applyAlignment="1" applyProtection="1">
      <alignment horizontal="right" vertical="center"/>
    </xf>
    <xf numFmtId="38" fontId="10" fillId="0" borderId="8" xfId="1" applyFont="1" applyBorder="1" applyAlignment="1" applyProtection="1">
      <alignment horizontal="right" vertical="center"/>
    </xf>
    <xf numFmtId="177" fontId="10" fillId="0" borderId="8" xfId="0" applyNumberFormat="1" applyFont="1" applyBorder="1" applyAlignment="1" applyProtection="1">
      <alignment horizontal="right" vertical="center"/>
    </xf>
    <xf numFmtId="0" fontId="0" fillId="3" borderId="0" xfId="0" applyFill="1" applyProtection="1">
      <alignment vertical="center"/>
    </xf>
    <xf numFmtId="0" fontId="14" fillId="3" borderId="0" xfId="0" applyFont="1" applyFill="1" applyProtection="1">
      <alignment vertical="center"/>
    </xf>
    <xf numFmtId="0" fontId="9" fillId="3" borderId="0" xfId="0" applyFont="1" applyFill="1" applyProtection="1">
      <alignment vertical="center"/>
    </xf>
    <xf numFmtId="0" fontId="0" fillId="0" borderId="0" xfId="0" applyBorder="1" applyAlignment="1">
      <alignment vertical="center"/>
    </xf>
    <xf numFmtId="0" fontId="0" fillId="0" borderId="5" xfId="0" applyBorder="1" applyProtection="1">
      <alignment vertical="center"/>
      <protection locked="0"/>
    </xf>
    <xf numFmtId="0" fontId="1" fillId="2" borderId="1" xfId="0" applyFont="1" applyFill="1" applyBorder="1" applyProtection="1">
      <alignment vertical="center"/>
      <protection locked="0"/>
    </xf>
    <xf numFmtId="0" fontId="1" fillId="2" borderId="2" xfId="0" applyFont="1" applyFill="1" applyBorder="1" applyProtection="1">
      <alignment vertical="center"/>
      <protection locked="0"/>
    </xf>
    <xf numFmtId="0" fontId="7" fillId="0" borderId="0" xfId="0" applyFont="1" applyAlignment="1" applyProtection="1">
      <alignment horizontal="left" vertical="top" wrapText="1"/>
    </xf>
    <xf numFmtId="0" fontId="15" fillId="0" borderId="0" xfId="0" applyFont="1" applyAlignment="1" applyProtection="1">
      <alignment horizontal="left" vertical="top" wrapText="1"/>
    </xf>
    <xf numFmtId="0" fontId="7" fillId="0" borderId="3" xfId="0" applyFont="1" applyBorder="1" applyAlignment="1" applyProtection="1">
      <alignment horizontal="left" vertical="center"/>
    </xf>
    <xf numFmtId="0" fontId="7" fillId="0" borderId="0" xfId="0" applyFont="1" applyAlignment="1" applyProtection="1">
      <alignment horizontal="left" vertical="top"/>
    </xf>
    <xf numFmtId="178" fontId="7" fillId="0" borderId="0" xfId="0" applyNumberFormat="1" applyFont="1" applyFill="1" applyAlignment="1" applyProtection="1">
      <alignment vertical="center"/>
    </xf>
    <xf numFmtId="176" fontId="7" fillId="0" borderId="0" xfId="0" applyNumberFormat="1" applyFont="1" applyFill="1" applyAlignment="1" applyProtection="1">
      <alignment vertical="center"/>
    </xf>
    <xf numFmtId="179" fontId="7" fillId="0" borderId="0" xfId="0" applyNumberFormat="1" applyFont="1" applyBorder="1" applyAlignment="1" applyProtection="1">
      <alignment horizontal="right" vertical="center"/>
    </xf>
    <xf numFmtId="0" fontId="7" fillId="0" borderId="0" xfId="0" applyFont="1" applyFill="1" applyAlignment="1" applyProtection="1">
      <alignment vertical="center"/>
    </xf>
    <xf numFmtId="177" fontId="9" fillId="0" borderId="0" xfId="0" applyNumberFormat="1" applyFont="1" applyProtection="1">
      <alignment vertical="center"/>
    </xf>
    <xf numFmtId="177" fontId="7" fillId="0" borderId="0" xfId="0" applyNumberFormat="1" applyFont="1" applyBorder="1" applyAlignment="1" applyProtection="1">
      <alignment horizontal="right" vertical="center"/>
    </xf>
    <xf numFmtId="0" fontId="7" fillId="0" borderId="0" xfId="0" applyFont="1" applyFill="1" applyAlignment="1" applyProtection="1">
      <alignment horizontal="left" vertical="center"/>
    </xf>
    <xf numFmtId="179" fontId="7" fillId="0" borderId="0" xfId="0" applyNumberFormat="1" applyFont="1" applyProtection="1">
      <alignment vertical="center"/>
    </xf>
    <xf numFmtId="0" fontId="26" fillId="0" borderId="0" xfId="0" applyFont="1" applyProtection="1">
      <alignment vertical="center"/>
    </xf>
    <xf numFmtId="49" fontId="26" fillId="0" borderId="0" xfId="0" applyNumberFormat="1" applyFont="1" applyAlignment="1" applyProtection="1">
      <alignment horizontal="left" vertical="center"/>
    </xf>
    <xf numFmtId="0" fontId="9" fillId="0" borderId="0" xfId="0" applyFont="1" applyFill="1" applyAlignment="1" applyProtection="1">
      <alignment vertical="center"/>
    </xf>
    <xf numFmtId="176" fontId="27" fillId="0" borderId="0" xfId="0" applyNumberFormat="1" applyFont="1" applyFill="1" applyAlignment="1" applyProtection="1">
      <alignment vertical="center"/>
    </xf>
    <xf numFmtId="0" fontId="6" fillId="0" borderId="0" xfId="0" applyFont="1" applyAlignment="1" applyProtection="1">
      <alignment horizontal="left" vertical="top"/>
    </xf>
    <xf numFmtId="0" fontId="6" fillId="0" borderId="0" xfId="0" applyFont="1" applyFill="1" applyAlignment="1" applyProtection="1">
      <alignment vertical="center"/>
    </xf>
    <xf numFmtId="176" fontId="7" fillId="0" borderId="0" xfId="0" applyNumberFormat="1" applyFont="1" applyFill="1" applyBorder="1" applyAlignment="1" applyProtection="1">
      <alignment vertical="center"/>
    </xf>
    <xf numFmtId="0" fontId="26" fillId="0" borderId="0" xfId="0" applyFont="1" applyAlignment="1" applyProtection="1">
      <alignment horizontal="left" vertical="top"/>
    </xf>
    <xf numFmtId="0" fontId="7" fillId="0" borderId="0" xfId="0" applyNumberFormat="1" applyFont="1" applyBorder="1" applyAlignment="1" applyProtection="1">
      <alignment horizontal="right" vertical="center"/>
    </xf>
    <xf numFmtId="0" fontId="6" fillId="0" borderId="0" xfId="0" applyFont="1" applyFill="1" applyBorder="1" applyAlignment="1" applyProtection="1">
      <alignment vertical="center"/>
    </xf>
    <xf numFmtId="0" fontId="6" fillId="0" borderId="0" xfId="0" applyFont="1" applyFill="1" applyAlignment="1" applyProtection="1">
      <alignment horizontal="left" vertical="center"/>
    </xf>
    <xf numFmtId="0" fontId="9" fillId="4" borderId="0" xfId="0" applyFont="1" applyFill="1" applyProtection="1">
      <alignment vertical="center"/>
    </xf>
    <xf numFmtId="0" fontId="18" fillId="0" borderId="0" xfId="0" applyFont="1" applyAlignment="1" applyProtection="1">
      <alignment horizontal="left" vertical="top"/>
    </xf>
    <xf numFmtId="0" fontId="28" fillId="0" borderId="0" xfId="0" applyFont="1" applyAlignment="1" applyProtection="1">
      <alignment horizontal="left" vertical="top"/>
    </xf>
    <xf numFmtId="177" fontId="7" fillId="0" borderId="5" xfId="0" applyNumberFormat="1" applyFont="1" applyBorder="1" applyAlignment="1" applyProtection="1">
      <alignment horizontal="right" vertical="center"/>
    </xf>
    <xf numFmtId="177" fontId="7" fillId="0" borderId="5" xfId="0" applyNumberFormat="1" applyFont="1" applyFill="1" applyBorder="1" applyAlignment="1" applyProtection="1">
      <alignment horizontal="right" vertical="center"/>
    </xf>
    <xf numFmtId="179" fontId="7" fillId="0" borderId="5" xfId="0" applyNumberFormat="1" applyFont="1" applyFill="1" applyBorder="1" applyAlignment="1" applyProtection="1">
      <alignment horizontal="right" vertical="center"/>
    </xf>
    <xf numFmtId="176" fontId="27" fillId="0" borderId="0" xfId="0" applyNumberFormat="1" applyFont="1" applyFill="1" applyAlignment="1" applyProtection="1">
      <alignment vertical="center" wrapText="1"/>
    </xf>
    <xf numFmtId="179" fontId="7" fillId="0" borderId="5" xfId="0" applyNumberFormat="1" applyFont="1" applyBorder="1" applyAlignment="1" applyProtection="1">
      <alignment horizontal="right" vertical="center"/>
    </xf>
    <xf numFmtId="0" fontId="14" fillId="0" borderId="0" xfId="0" applyFont="1" applyAlignment="1" applyProtection="1">
      <alignment vertical="top" wrapText="1"/>
    </xf>
    <xf numFmtId="0" fontId="18" fillId="0" borderId="0" xfId="0" applyFont="1" applyAlignment="1" applyProtection="1">
      <alignment horizontal="center"/>
    </xf>
    <xf numFmtId="0" fontId="7" fillId="0" borderId="0" xfId="0" applyFont="1" applyAlignment="1" applyProtection="1">
      <alignment horizontal="left" vertical="center"/>
    </xf>
    <xf numFmtId="0" fontId="15" fillId="0" borderId="0" xfId="0" applyFont="1" applyAlignment="1" applyProtection="1">
      <alignment horizontal="left" vertical="center"/>
    </xf>
    <xf numFmtId="0" fontId="15" fillId="0" borderId="0" xfId="0" applyFont="1" applyAlignment="1" applyProtection="1">
      <alignment horizontal="left" vertical="top"/>
    </xf>
    <xf numFmtId="0" fontId="9" fillId="0" borderId="14" xfId="0" applyFont="1" applyBorder="1" applyAlignment="1" applyProtection="1">
      <alignment horizontal="left" vertical="top" wrapText="1"/>
    </xf>
    <xf numFmtId="0" fontId="14" fillId="2" borderId="5" xfId="0" applyFont="1" applyFill="1" applyBorder="1" applyAlignment="1" applyProtection="1">
      <alignment horizontal="center" vertical="center" wrapText="1"/>
      <protection locked="0"/>
    </xf>
    <xf numFmtId="0" fontId="9" fillId="0" borderId="0" xfId="0" applyFont="1" applyAlignment="1" applyProtection="1">
      <alignment vertical="center"/>
    </xf>
    <xf numFmtId="0" fontId="9" fillId="0" borderId="0" xfId="0" applyFont="1" applyAlignment="1" applyProtection="1"/>
    <xf numFmtId="0" fontId="7" fillId="0" borderId="5" xfId="0" applyFont="1" applyBorder="1" applyAlignment="1" applyProtection="1">
      <alignment horizontal="left" vertical="top" wrapText="1"/>
    </xf>
    <xf numFmtId="0" fontId="14" fillId="0" borderId="5" xfId="0" applyFont="1" applyFill="1" applyBorder="1" applyAlignment="1" applyProtection="1">
      <alignment horizontal="center" vertical="center" wrapText="1"/>
    </xf>
    <xf numFmtId="38" fontId="9" fillId="4" borderId="0" xfId="2" applyFont="1" applyFill="1" applyProtection="1">
      <alignment vertical="center"/>
    </xf>
    <xf numFmtId="0" fontId="14" fillId="0" borderId="5" xfId="0" applyFont="1" applyFill="1" applyBorder="1" applyAlignment="1" applyProtection="1">
      <alignment horizontal="center" vertical="center"/>
    </xf>
    <xf numFmtId="0" fontId="7" fillId="0" borderId="4" xfId="0" applyFont="1" applyBorder="1" applyAlignment="1" applyProtection="1">
      <alignment horizontal="center" vertical="center" wrapText="1"/>
    </xf>
    <xf numFmtId="0" fontId="18" fillId="0" borderId="0" xfId="0" applyFont="1" applyBorder="1" applyAlignment="1" applyProtection="1">
      <alignment vertical="center"/>
    </xf>
    <xf numFmtId="0" fontId="15" fillId="0" borderId="5" xfId="0" applyFont="1" applyBorder="1" applyAlignment="1" applyProtection="1">
      <alignment horizontal="center" vertical="center" wrapText="1"/>
    </xf>
    <xf numFmtId="0" fontId="7" fillId="2" borderId="5" xfId="0" applyFont="1" applyFill="1" applyBorder="1" applyAlignment="1" applyProtection="1">
      <alignment horizontal="center" vertical="top"/>
      <protection locked="0"/>
    </xf>
    <xf numFmtId="0" fontId="7" fillId="0" borderId="4" xfId="0" applyFont="1" applyBorder="1" applyAlignment="1" applyProtection="1">
      <alignment horizontal="left" vertical="top"/>
    </xf>
    <xf numFmtId="0" fontId="7" fillId="0" borderId="2" xfId="0" applyFont="1" applyBorder="1" applyAlignment="1" applyProtection="1">
      <alignment horizontal="left" vertical="top"/>
    </xf>
    <xf numFmtId="0" fontId="7" fillId="0" borderId="2" xfId="0" applyFont="1" applyBorder="1" applyAlignment="1" applyProtection="1">
      <alignment horizontal="left" vertical="center"/>
    </xf>
    <xf numFmtId="0" fontId="9" fillId="4" borderId="0" xfId="0" applyFont="1" applyFill="1" applyAlignment="1" applyProtection="1">
      <alignment horizontal="center" vertical="center"/>
    </xf>
    <xf numFmtId="0" fontId="7" fillId="0" borderId="3" xfId="0" applyFont="1" applyBorder="1" applyAlignment="1" applyProtection="1">
      <alignment horizontal="left" vertical="top"/>
    </xf>
    <xf numFmtId="0" fontId="30" fillId="0" borderId="5" xfId="0" applyFont="1" applyBorder="1" applyAlignment="1" applyProtection="1">
      <alignment horizontal="center" vertical="center"/>
    </xf>
    <xf numFmtId="0" fontId="7" fillId="0" borderId="0" xfId="0" applyFont="1" applyBorder="1" applyAlignment="1" applyProtection="1">
      <alignment horizontal="left" vertical="top"/>
    </xf>
    <xf numFmtId="181" fontId="7" fillId="0" borderId="0" xfId="0" applyNumberFormat="1" applyFont="1" applyBorder="1" applyAlignment="1" applyProtection="1">
      <alignment horizontal="right" vertical="top"/>
    </xf>
    <xf numFmtId="3" fontId="7" fillId="0" borderId="0" xfId="0" applyNumberFormat="1" applyFont="1" applyBorder="1" applyAlignment="1" applyProtection="1">
      <alignment vertical="center" wrapText="1"/>
    </xf>
    <xf numFmtId="177" fontId="7" fillId="0" borderId="8" xfId="0" applyNumberFormat="1" applyFont="1" applyBorder="1" applyProtection="1">
      <alignment vertical="center"/>
    </xf>
    <xf numFmtId="0" fontId="15" fillId="0" borderId="0" xfId="0" applyFont="1" applyBorder="1" applyAlignment="1" applyProtection="1">
      <alignment horizontal="left" vertical="top" wrapText="1"/>
    </xf>
    <xf numFmtId="177" fontId="7" fillId="0" borderId="0" xfId="0" applyNumberFormat="1" applyFont="1" applyBorder="1" applyAlignment="1" applyProtection="1">
      <alignment vertical="center" wrapText="1"/>
    </xf>
    <xf numFmtId="177" fontId="14" fillId="0" borderId="4" xfId="0" applyNumberFormat="1" applyFont="1" applyBorder="1" applyProtection="1">
      <alignment vertical="center"/>
    </xf>
    <xf numFmtId="177" fontId="14" fillId="2" borderId="5" xfId="0" applyNumberFormat="1" applyFont="1" applyFill="1" applyBorder="1" applyProtection="1">
      <alignment vertical="center"/>
      <protection locked="0"/>
    </xf>
    <xf numFmtId="0" fontId="7" fillId="2" borderId="6" xfId="0" applyFont="1" applyFill="1" applyBorder="1" applyProtection="1">
      <alignment vertical="center"/>
      <protection locked="0"/>
    </xf>
    <xf numFmtId="0" fontId="7" fillId="2" borderId="5" xfId="0" applyFont="1" applyFill="1" applyBorder="1" applyProtection="1">
      <alignment vertical="center"/>
      <protection locked="0"/>
    </xf>
    <xf numFmtId="0" fontId="9" fillId="0" borderId="0" xfId="0" applyFont="1" applyBorder="1" applyAlignment="1" applyProtection="1">
      <alignment vertical="center"/>
    </xf>
    <xf numFmtId="0" fontId="31" fillId="0" borderId="7" xfId="0" applyFont="1" applyBorder="1" applyAlignment="1" applyProtection="1">
      <alignment horizontal="left" vertical="top" wrapText="1"/>
    </xf>
    <xf numFmtId="0" fontId="14" fillId="0" borderId="16" xfId="0" applyFont="1" applyBorder="1" applyAlignment="1" applyProtection="1">
      <alignment horizontal="left" vertical="center" wrapText="1"/>
    </xf>
    <xf numFmtId="0" fontId="31" fillId="0" borderId="2" xfId="0" applyFont="1" applyBorder="1" applyAlignment="1" applyProtection="1">
      <alignment horizontal="left" vertical="top" wrapText="1"/>
    </xf>
    <xf numFmtId="0" fontId="14" fillId="0" borderId="3" xfId="0" applyFont="1" applyBorder="1" applyAlignment="1" applyProtection="1">
      <alignment horizontal="left" vertical="center" wrapText="1"/>
    </xf>
    <xf numFmtId="0" fontId="32" fillId="0" borderId="1" xfId="0" applyFont="1" applyBorder="1" applyAlignment="1" applyProtection="1">
      <alignment horizontal="left" vertical="top" wrapText="1"/>
    </xf>
    <xf numFmtId="0" fontId="27" fillId="0" borderId="18" xfId="0" applyFont="1" applyBorder="1" applyAlignment="1" applyProtection="1">
      <alignment horizontal="left" vertical="center" wrapText="1"/>
    </xf>
    <xf numFmtId="177" fontId="14" fillId="0" borderId="17" xfId="0" applyNumberFormat="1" applyFont="1" applyBorder="1" applyProtection="1">
      <alignment vertical="center"/>
    </xf>
    <xf numFmtId="0" fontId="7" fillId="0" borderId="5" xfId="0" applyFont="1" applyBorder="1" applyAlignment="1" applyProtection="1">
      <alignment horizontal="center" vertical="center" wrapText="1"/>
    </xf>
    <xf numFmtId="0" fontId="14" fillId="2" borderId="5" xfId="0" applyFont="1" applyFill="1" applyBorder="1" applyAlignment="1" applyProtection="1">
      <alignment horizontal="center" vertical="center"/>
      <protection locked="0"/>
    </xf>
    <xf numFmtId="0" fontId="7" fillId="0" borderId="4"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23" fillId="4" borderId="0" xfId="0" applyFont="1" applyFill="1" applyProtection="1">
      <alignment vertical="center"/>
    </xf>
    <xf numFmtId="0" fontId="9" fillId="2" borderId="5" xfId="0" applyFont="1" applyFill="1" applyBorder="1" applyProtection="1">
      <alignment vertical="center"/>
    </xf>
    <xf numFmtId="0" fontId="33" fillId="0" borderId="5" xfId="0" applyFont="1" applyBorder="1" applyAlignment="1" applyProtection="1">
      <alignment horizontal="center" vertical="center"/>
    </xf>
    <xf numFmtId="182" fontId="14" fillId="0" borderId="5" xfId="0" applyNumberFormat="1" applyFont="1" applyFill="1" applyBorder="1" applyAlignment="1" applyProtection="1">
      <alignment horizontal="center" vertical="center"/>
      <protection locked="0"/>
    </xf>
    <xf numFmtId="182" fontId="14" fillId="2" borderId="5" xfId="0" applyNumberFormat="1" applyFont="1" applyFill="1" applyBorder="1" applyAlignment="1" applyProtection="1">
      <alignment horizontal="center" vertical="center"/>
      <protection locked="0"/>
    </xf>
    <xf numFmtId="0" fontId="33" fillId="5" borderId="0" xfId="0" applyFont="1" applyFill="1" applyBorder="1" applyAlignment="1" applyProtection="1">
      <alignment horizontal="center" vertical="top"/>
      <protection locked="0"/>
    </xf>
    <xf numFmtId="0" fontId="34" fillId="0" borderId="0" xfId="0" applyFont="1" applyAlignment="1" applyProtection="1">
      <alignment horizontal="left" vertical="top"/>
    </xf>
    <xf numFmtId="0" fontId="9" fillId="0" borderId="0" xfId="0" applyFont="1" applyAlignment="1" applyProtection="1">
      <alignment horizontal="left" vertical="top"/>
    </xf>
    <xf numFmtId="0" fontId="9" fillId="0" borderId="0" xfId="0" applyFont="1" applyAlignment="1" applyProtection="1">
      <alignment horizontal="centerContinuous" vertical="center"/>
    </xf>
    <xf numFmtId="0" fontId="9" fillId="0" borderId="0" xfId="0" applyFont="1" applyAlignment="1" applyProtection="1">
      <alignment horizontal="centerContinuous" vertical="top"/>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left" vertical="center" indent="1"/>
    </xf>
    <xf numFmtId="0" fontId="7" fillId="2" borderId="1" xfId="0" applyFont="1" applyFill="1" applyBorder="1" applyAlignment="1" applyProtection="1">
      <alignment horizontal="left" vertical="center" indent="1"/>
    </xf>
    <xf numFmtId="0" fontId="35" fillId="0" borderId="0" xfId="0" applyFont="1" applyAlignment="1" applyProtection="1">
      <alignment horizontal="centerContinuous"/>
    </xf>
    <xf numFmtId="0" fontId="9" fillId="0" borderId="0" xfId="0" applyFont="1" applyAlignment="1" applyProtection="1">
      <alignment horizontal="right"/>
    </xf>
    <xf numFmtId="0" fontId="14" fillId="0" borderId="0" xfId="3">
      <alignment vertical="center"/>
    </xf>
    <xf numFmtId="0" fontId="7" fillId="0" borderId="0" xfId="3" applyFont="1">
      <alignment vertical="center"/>
    </xf>
    <xf numFmtId="0" fontId="1" fillId="0" borderId="0" xfId="3" applyFont="1">
      <alignment vertical="center"/>
    </xf>
    <xf numFmtId="0" fontId="9" fillId="0" borderId="0" xfId="3" applyFont="1">
      <alignment vertical="center"/>
    </xf>
    <xf numFmtId="0" fontId="8" fillId="0" borderId="0" xfId="3" applyFont="1">
      <alignment vertical="center"/>
    </xf>
    <xf numFmtId="176" fontId="9" fillId="0" borderId="0" xfId="3" applyNumberFormat="1" applyFont="1">
      <alignment vertical="center"/>
    </xf>
    <xf numFmtId="0" fontId="18" fillId="0" borderId="0" xfId="3" applyFont="1">
      <alignment vertical="center"/>
    </xf>
    <xf numFmtId="178" fontId="7" fillId="0" borderId="0" xfId="3" applyNumberFormat="1" applyFont="1">
      <alignment vertical="center"/>
    </xf>
    <xf numFmtId="177" fontId="9" fillId="0" borderId="8" xfId="3" applyNumberFormat="1" applyFont="1" applyBorder="1" applyAlignment="1">
      <alignment horizontal="right" vertical="center"/>
    </xf>
    <xf numFmtId="0" fontId="9" fillId="0" borderId="3" xfId="3" applyFont="1" applyBorder="1" applyAlignment="1">
      <alignment vertical="center" wrapText="1"/>
    </xf>
    <xf numFmtId="0" fontId="9" fillId="0" borderId="0" xfId="3" applyNumberFormat="1" applyFont="1" applyBorder="1" applyAlignment="1">
      <alignment horizontal="right" vertical="center"/>
    </xf>
    <xf numFmtId="0" fontId="9" fillId="0" borderId="0" xfId="3" applyFont="1" applyBorder="1">
      <alignment vertical="center"/>
    </xf>
    <xf numFmtId="177" fontId="9" fillId="3" borderId="5" xfId="3" applyNumberFormat="1" applyFont="1" applyFill="1" applyBorder="1" applyAlignment="1">
      <alignment horizontal="right" vertical="center"/>
    </xf>
    <xf numFmtId="0" fontId="9" fillId="0" borderId="3" xfId="3" applyFont="1" applyBorder="1">
      <alignment vertical="center"/>
    </xf>
    <xf numFmtId="0" fontId="9" fillId="0" borderId="3" xfId="3" applyFont="1" applyFill="1" applyBorder="1" applyAlignment="1">
      <alignment horizontal="left" vertical="center"/>
    </xf>
    <xf numFmtId="49" fontId="9" fillId="0" borderId="0" xfId="3" applyNumberFormat="1" applyFont="1" applyAlignment="1">
      <alignment horizontal="left" vertical="center"/>
    </xf>
    <xf numFmtId="0" fontId="10" fillId="0" borderId="0" xfId="3" applyFont="1">
      <alignment vertical="center"/>
    </xf>
    <xf numFmtId="178" fontId="9" fillId="0" borderId="0" xfId="3" applyNumberFormat="1" applyFont="1">
      <alignment vertical="center"/>
    </xf>
    <xf numFmtId="176" fontId="7" fillId="0" borderId="0" xfId="3" applyNumberFormat="1" applyFont="1">
      <alignment vertical="center"/>
    </xf>
    <xf numFmtId="0" fontId="10" fillId="0" borderId="0" xfId="3" applyFont="1" applyBorder="1">
      <alignment vertical="center"/>
    </xf>
    <xf numFmtId="177" fontId="10" fillId="0" borderId="8" xfId="3" applyNumberFormat="1" applyFont="1" applyBorder="1" applyAlignment="1">
      <alignment horizontal="right" vertical="center"/>
    </xf>
    <xf numFmtId="0" fontId="10" fillId="0" borderId="3" xfId="3" applyFont="1" applyBorder="1">
      <alignment vertical="center"/>
    </xf>
    <xf numFmtId="0" fontId="16" fillId="0" borderId="0" xfId="3" applyFont="1">
      <alignment vertical="center"/>
    </xf>
    <xf numFmtId="0" fontId="14" fillId="0" borderId="0" xfId="3" applyBorder="1" applyAlignment="1">
      <alignment horizontal="left" vertical="top" wrapText="1"/>
    </xf>
    <xf numFmtId="176" fontId="7" fillId="0" borderId="0" xfId="3" applyNumberFormat="1" applyFont="1" applyBorder="1" applyAlignment="1">
      <alignment horizontal="left" vertical="top" wrapText="1"/>
    </xf>
    <xf numFmtId="0" fontId="1" fillId="0" borderId="0" xfId="3" applyFont="1" applyAlignment="1">
      <alignment horizontal="left" vertical="top" wrapText="1"/>
    </xf>
    <xf numFmtId="0" fontId="7" fillId="0" borderId="0" xfId="3" applyFont="1" applyAlignment="1">
      <alignment vertical="center" wrapText="1"/>
    </xf>
    <xf numFmtId="178" fontId="15" fillId="0" borderId="0" xfId="3" applyNumberFormat="1" applyFont="1">
      <alignment vertical="center"/>
    </xf>
    <xf numFmtId="176" fontId="1" fillId="0" borderId="0" xfId="3" applyNumberFormat="1" applyFont="1" applyBorder="1">
      <alignment vertical="center"/>
    </xf>
    <xf numFmtId="0" fontId="1" fillId="0" borderId="0" xfId="3" applyNumberFormat="1" applyFont="1" applyBorder="1" applyAlignment="1">
      <alignment horizontal="right" vertical="center"/>
    </xf>
    <xf numFmtId="0" fontId="1" fillId="0" borderId="0" xfId="3" applyNumberFormat="1" applyFont="1" applyAlignment="1">
      <alignment horizontal="left" vertical="top" wrapText="1"/>
    </xf>
    <xf numFmtId="0" fontId="1" fillId="0" borderId="0" xfId="3" applyFont="1" applyAlignment="1">
      <alignment horizontal="left" vertical="center"/>
    </xf>
    <xf numFmtId="177" fontId="1" fillId="0" borderId="8" xfId="3" applyNumberFormat="1" applyFont="1" applyBorder="1">
      <alignment vertical="center"/>
    </xf>
    <xf numFmtId="0" fontId="7" fillId="0" borderId="0" xfId="3" applyFont="1" applyBorder="1">
      <alignment vertical="center"/>
    </xf>
    <xf numFmtId="178" fontId="15" fillId="0" borderId="0" xfId="3" applyNumberFormat="1" applyFont="1" applyBorder="1">
      <alignment vertical="center"/>
    </xf>
    <xf numFmtId="0" fontId="1" fillId="0" borderId="0" xfId="3" applyFont="1" applyBorder="1">
      <alignment vertical="center"/>
    </xf>
    <xf numFmtId="0" fontId="15" fillId="0" borderId="0" xfId="3" applyFont="1" applyBorder="1">
      <alignment vertical="center"/>
    </xf>
    <xf numFmtId="0" fontId="11" fillId="0" borderId="7" xfId="3" applyFont="1" applyBorder="1" applyAlignment="1">
      <alignment horizontal="center" vertical="center" wrapText="1"/>
    </xf>
    <xf numFmtId="0" fontId="7" fillId="0" borderId="7" xfId="3" applyFont="1" applyBorder="1">
      <alignment vertical="center"/>
    </xf>
    <xf numFmtId="0" fontId="1" fillId="0" borderId="7" xfId="3" applyFont="1" applyBorder="1">
      <alignment vertical="center"/>
    </xf>
    <xf numFmtId="0" fontId="14" fillId="0" borderId="7" xfId="3" applyBorder="1" applyAlignment="1">
      <alignment horizontal="left" vertical="top" wrapText="1"/>
    </xf>
    <xf numFmtId="177" fontId="1" fillId="2" borderId="5" xfId="3" applyNumberFormat="1" applyFont="1" applyFill="1" applyBorder="1" applyProtection="1">
      <alignment vertical="center"/>
      <protection locked="0"/>
    </xf>
    <xf numFmtId="0" fontId="1" fillId="2" borderId="5" xfId="3" applyFont="1" applyFill="1" applyBorder="1" applyProtection="1">
      <alignment vertical="center"/>
      <protection locked="0"/>
    </xf>
    <xf numFmtId="0" fontId="1" fillId="0" borderId="5" xfId="3" applyFont="1" applyBorder="1" applyAlignment="1">
      <alignment horizontal="left" vertical="top" wrapText="1"/>
    </xf>
    <xf numFmtId="0" fontId="3" fillId="0" borderId="5" xfId="3" applyFont="1" applyBorder="1" applyAlignment="1">
      <alignment horizontal="left" vertical="top" wrapText="1"/>
    </xf>
    <xf numFmtId="0" fontId="1" fillId="0" borderId="5" xfId="3" applyFont="1" applyBorder="1" applyAlignment="1">
      <alignment vertical="center"/>
    </xf>
    <xf numFmtId="0" fontId="6" fillId="0" borderId="5" xfId="3" applyFont="1" applyBorder="1" applyAlignment="1">
      <alignment horizontal="left" vertical="top" wrapText="1"/>
    </xf>
    <xf numFmtId="0" fontId="1" fillId="2" borderId="5" xfId="3" applyFont="1" applyFill="1" applyBorder="1" applyAlignment="1" applyProtection="1">
      <alignment horizontal="center" vertical="top" wrapText="1"/>
      <protection locked="0"/>
    </xf>
    <xf numFmtId="0" fontId="14" fillId="0" borderId="5" xfId="3" quotePrefix="1" applyFont="1" applyFill="1" applyBorder="1" applyAlignment="1">
      <alignment horizontal="center" vertical="top"/>
    </xf>
    <xf numFmtId="0" fontId="1" fillId="0" borderId="6" xfId="3" applyNumberFormat="1" applyFont="1" applyBorder="1" applyAlignment="1">
      <alignment vertical="center"/>
    </xf>
    <xf numFmtId="0" fontId="1" fillId="0" borderId="5" xfId="3" applyFont="1" applyBorder="1" applyAlignment="1">
      <alignment vertical="center" wrapText="1"/>
    </xf>
    <xf numFmtId="0" fontId="1" fillId="0" borderId="5" xfId="3" applyFont="1" applyBorder="1" applyAlignment="1">
      <alignment horizontal="center" vertical="center" wrapText="1"/>
    </xf>
    <xf numFmtId="0" fontId="14" fillId="0" borderId="0" xfId="3" applyFont="1">
      <alignment vertical="center"/>
    </xf>
    <xf numFmtId="0" fontId="7" fillId="0" borderId="0" xfId="3" applyFont="1" applyAlignment="1">
      <alignment horizontal="center" vertical="center"/>
    </xf>
    <xf numFmtId="0" fontId="7" fillId="0" borderId="0" xfId="3" applyFont="1" applyBorder="1" applyAlignment="1">
      <alignment horizontal="left" vertical="center"/>
    </xf>
    <xf numFmtId="0" fontId="2" fillId="0" borderId="0" xfId="3" applyFont="1">
      <alignment vertical="center"/>
    </xf>
    <xf numFmtId="0" fontId="1" fillId="0" borderId="0" xfId="3" applyFont="1" applyAlignment="1">
      <alignment horizontal="center" vertical="center"/>
    </xf>
    <xf numFmtId="0" fontId="1" fillId="0" borderId="0" xfId="3" applyFont="1" applyBorder="1" applyAlignment="1">
      <alignment horizontal="left" vertical="center"/>
    </xf>
    <xf numFmtId="0" fontId="7" fillId="0" borderId="0" xfId="3" applyFont="1" applyBorder="1" applyAlignment="1">
      <alignment horizontal="center" vertical="center"/>
    </xf>
    <xf numFmtId="178" fontId="1" fillId="0" borderId="0" xfId="3" applyNumberFormat="1" applyFont="1" applyFill="1" applyBorder="1" applyAlignment="1">
      <alignment horizontal="center" vertical="center"/>
    </xf>
    <xf numFmtId="0" fontId="14" fillId="0" borderId="0" xfId="3" applyBorder="1" applyAlignment="1">
      <alignment vertical="center"/>
    </xf>
    <xf numFmtId="0" fontId="15" fillId="0" borderId="0" xfId="3" applyFont="1">
      <alignment vertical="center"/>
    </xf>
    <xf numFmtId="0" fontId="7" fillId="0" borderId="8" xfId="3" applyFont="1" applyBorder="1" applyAlignment="1">
      <alignment horizontal="center" vertical="center"/>
    </xf>
    <xf numFmtId="184" fontId="1" fillId="0" borderId="8" xfId="3" applyNumberFormat="1" applyFont="1" applyFill="1" applyBorder="1" applyAlignment="1">
      <alignment horizontal="center" vertical="center"/>
    </xf>
    <xf numFmtId="0" fontId="7" fillId="0" borderId="6" xfId="3" applyFont="1" applyBorder="1" applyAlignment="1">
      <alignment horizontal="center" vertical="center"/>
    </xf>
    <xf numFmtId="184" fontId="1" fillId="2" borderId="6" xfId="3" applyNumberFormat="1" applyFont="1" applyFill="1" applyBorder="1" applyAlignment="1" applyProtection="1">
      <alignment horizontal="center" vertical="center"/>
      <protection locked="0"/>
    </xf>
    <xf numFmtId="0" fontId="7" fillId="0" borderId="5" xfId="3" applyFont="1" applyBorder="1" applyAlignment="1">
      <alignment horizontal="center" vertical="center"/>
    </xf>
    <xf numFmtId="184" fontId="1" fillId="2" borderId="5" xfId="3" applyNumberFormat="1" applyFont="1" applyFill="1" applyBorder="1" applyAlignment="1" applyProtection="1">
      <alignment horizontal="center" vertical="center"/>
      <protection locked="0"/>
    </xf>
    <xf numFmtId="0" fontId="7" fillId="0" borderId="0" xfId="3" applyFont="1" applyAlignment="1">
      <alignment horizontal="left" vertical="top" wrapText="1"/>
    </xf>
    <xf numFmtId="0" fontId="14" fillId="0" borderId="0" xfId="3" applyAlignment="1">
      <alignment horizontal="left" vertical="top" wrapText="1"/>
    </xf>
    <xf numFmtId="0" fontId="7" fillId="2" borderId="0" xfId="3" applyFont="1" applyFill="1">
      <alignment vertical="center"/>
    </xf>
    <xf numFmtId="0" fontId="14" fillId="0" borderId="0" xfId="3" applyProtection="1">
      <alignment vertical="center"/>
    </xf>
    <xf numFmtId="0" fontId="14" fillId="0" borderId="5" xfId="3" applyBorder="1" applyProtection="1">
      <alignment vertical="center"/>
    </xf>
    <xf numFmtId="0" fontId="2" fillId="0" borderId="0" xfId="3" applyFont="1" applyBorder="1">
      <alignment vertical="center"/>
    </xf>
    <xf numFmtId="180" fontId="9" fillId="3" borderId="0" xfId="3" applyNumberFormat="1" applyFont="1" applyFill="1" applyAlignment="1" applyProtection="1">
      <alignment horizontal="right" vertical="center"/>
    </xf>
    <xf numFmtId="0" fontId="14" fillId="3" borderId="0" xfId="3" applyFill="1" applyProtection="1">
      <alignment vertical="center"/>
    </xf>
    <xf numFmtId="0" fontId="7" fillId="0" borderId="0" xfId="3" applyFont="1" applyProtection="1">
      <alignment vertical="center"/>
    </xf>
    <xf numFmtId="0" fontId="1" fillId="0" borderId="0" xfId="3" applyFont="1" applyProtection="1">
      <alignment vertical="center"/>
    </xf>
    <xf numFmtId="0" fontId="2" fillId="0" borderId="0" xfId="3" applyFont="1" applyBorder="1" applyProtection="1">
      <alignment vertical="center"/>
    </xf>
    <xf numFmtId="0" fontId="2" fillId="0" borderId="0" xfId="3" applyFont="1" applyProtection="1">
      <alignment vertical="center"/>
    </xf>
    <xf numFmtId="0" fontId="9" fillId="3" borderId="0" xfId="3" applyFont="1" applyFill="1" applyProtection="1">
      <alignment vertical="center"/>
    </xf>
    <xf numFmtId="0" fontId="2" fillId="0" borderId="0" xfId="3" applyFont="1" applyAlignment="1" applyProtection="1">
      <alignment horizontal="left" vertical="top"/>
    </xf>
    <xf numFmtId="0" fontId="14" fillId="3" borderId="0" xfId="3" applyFont="1" applyFill="1" applyProtection="1">
      <alignment vertical="center"/>
    </xf>
    <xf numFmtId="0" fontId="10" fillId="0" borderId="0" xfId="3" applyFont="1" applyBorder="1" applyProtection="1">
      <alignment vertical="center"/>
    </xf>
    <xf numFmtId="0" fontId="1" fillId="2" borderId="2" xfId="3" applyFont="1" applyFill="1" applyBorder="1" applyProtection="1">
      <alignment vertical="center"/>
      <protection locked="0"/>
    </xf>
    <xf numFmtId="0" fontId="1" fillId="2" borderId="1" xfId="3" applyFont="1" applyFill="1" applyBorder="1" applyProtection="1">
      <alignment vertical="center"/>
      <protection locked="0"/>
    </xf>
    <xf numFmtId="0" fontId="13" fillId="0" borderId="0" xfId="3" applyFont="1">
      <alignment vertical="center"/>
    </xf>
    <xf numFmtId="0" fontId="12" fillId="0" borderId="0" xfId="3" applyFont="1">
      <alignment vertical="center"/>
    </xf>
    <xf numFmtId="176" fontId="15" fillId="0" borderId="0" xfId="0" applyNumberFormat="1" applyFont="1" applyAlignment="1" applyProtection="1">
      <alignment horizontal="left" vertical="top" wrapText="1"/>
    </xf>
    <xf numFmtId="0" fontId="0" fillId="0" borderId="0" xfId="0" applyAlignment="1" applyProtection="1">
      <alignment horizontal="left" vertical="top" wrapText="1"/>
    </xf>
    <xf numFmtId="176" fontId="7" fillId="0" borderId="9" xfId="0" applyNumberFormat="1" applyFont="1"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7" fillId="0" borderId="0" xfId="0" applyFont="1" applyAlignment="1" applyProtection="1">
      <alignment horizontal="left" vertical="top" wrapText="1"/>
    </xf>
    <xf numFmtId="0" fontId="1" fillId="0" borderId="0" xfId="0" applyFont="1" applyBorder="1" applyAlignment="1" applyProtection="1">
      <alignment horizontal="left" vertical="top" wrapText="1"/>
    </xf>
    <xf numFmtId="0" fontId="15" fillId="0" borderId="0" xfId="0" applyFont="1" applyAlignment="1" applyProtection="1">
      <alignment horizontal="left" vertical="top" wrapText="1"/>
    </xf>
    <xf numFmtId="0" fontId="9" fillId="0" borderId="3" xfId="0" applyFont="1" applyBorder="1" applyAlignment="1" applyProtection="1">
      <alignment horizontal="left" vertical="top" wrapText="1"/>
    </xf>
    <xf numFmtId="179" fontId="10" fillId="3" borderId="6" xfId="0" applyNumberFormat="1" applyFont="1" applyFill="1" applyBorder="1" applyAlignment="1" applyProtection="1">
      <alignment horizontal="right" vertical="center" wrapText="1"/>
    </xf>
    <xf numFmtId="179" fontId="9" fillId="3" borderId="12" xfId="0" applyNumberFormat="1" applyFont="1" applyFill="1" applyBorder="1" applyAlignment="1" applyProtection="1">
      <alignment horizontal="right" vertical="center" wrapText="1"/>
    </xf>
    <xf numFmtId="0" fontId="11" fillId="0" borderId="3" xfId="0" applyFont="1" applyBorder="1" applyAlignment="1" applyProtection="1">
      <alignment horizontal="center" vertical="center"/>
    </xf>
    <xf numFmtId="0" fontId="7" fillId="0" borderId="4" xfId="0" applyFont="1" applyBorder="1" applyAlignment="1" applyProtection="1">
      <alignment vertical="center"/>
    </xf>
    <xf numFmtId="0" fontId="7" fillId="0" borderId="3" xfId="0" applyFont="1" applyBorder="1" applyAlignment="1" applyProtection="1">
      <alignment horizontal="center" vertical="center" wrapText="1"/>
    </xf>
    <xf numFmtId="0" fontId="20" fillId="0" borderId="6"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0" fillId="0" borderId="0" xfId="0" applyAlignment="1" applyProtection="1">
      <alignment horizontal="left" vertical="top"/>
    </xf>
    <xf numFmtId="0" fontId="4" fillId="0" borderId="1" xfId="0" applyFont="1" applyBorder="1" applyAlignment="1" applyProtection="1">
      <alignment vertical="top" wrapText="1"/>
    </xf>
    <xf numFmtId="0" fontId="0" fillId="0" borderId="1" xfId="0" applyBorder="1" applyAlignment="1" applyProtection="1">
      <alignment vertical="top" wrapText="1"/>
    </xf>
    <xf numFmtId="0" fontId="21" fillId="0" borderId="0" xfId="0" applyFont="1" applyAlignment="1" applyProtection="1">
      <alignment horizontal="left" vertical="top" wrapText="1"/>
    </xf>
    <xf numFmtId="0" fontId="22" fillId="0" borderId="0" xfId="0" applyFont="1" applyAlignment="1" applyProtection="1">
      <alignment horizontal="left" vertical="top" wrapText="1"/>
    </xf>
    <xf numFmtId="0" fontId="1" fillId="0" borderId="5" xfId="0" applyFont="1" applyBorder="1" applyAlignment="1" applyProtection="1">
      <alignment vertical="center"/>
    </xf>
    <xf numFmtId="0" fontId="0" fillId="0" borderId="5" xfId="0" applyBorder="1" applyAlignment="1" applyProtection="1">
      <alignment vertical="center"/>
    </xf>
    <xf numFmtId="0" fontId="1" fillId="3" borderId="0"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1" fillId="0" borderId="3" xfId="0" applyFont="1" applyBorder="1" applyAlignment="1" applyProtection="1">
      <alignment horizontal="left" vertical="center"/>
    </xf>
    <xf numFmtId="0" fontId="0" fillId="0" borderId="4" xfId="0" applyBorder="1" applyAlignment="1" applyProtection="1">
      <alignment vertical="center"/>
    </xf>
    <xf numFmtId="0" fontId="7" fillId="0" borderId="3" xfId="0" applyFont="1" applyBorder="1" applyAlignment="1" applyProtection="1">
      <alignment horizontal="left" vertical="center"/>
    </xf>
    <xf numFmtId="0" fontId="0" fillId="0" borderId="2" xfId="0" applyBorder="1" applyAlignment="1" applyProtection="1">
      <alignment vertical="center"/>
    </xf>
    <xf numFmtId="0" fontId="3" fillId="0" borderId="3" xfId="0" applyFont="1" applyBorder="1" applyAlignment="1" applyProtection="1">
      <alignment vertical="center" wrapText="1"/>
    </xf>
    <xf numFmtId="0" fontId="0" fillId="0" borderId="4" xfId="0" applyBorder="1" applyAlignment="1" applyProtection="1">
      <alignment vertical="center" wrapText="1"/>
    </xf>
    <xf numFmtId="0" fontId="24" fillId="0" borderId="0" xfId="0" applyFont="1" applyAlignment="1" applyProtection="1">
      <alignment horizontal="left" vertical="top" wrapText="1"/>
    </xf>
    <xf numFmtId="0" fontId="9" fillId="0" borderId="0" xfId="0" applyFont="1" applyAlignment="1">
      <alignment horizontal="left" vertical="top" wrapText="1"/>
    </xf>
    <xf numFmtId="0" fontId="1" fillId="0" borderId="5" xfId="3" applyFont="1" applyBorder="1" applyAlignment="1">
      <alignment vertical="center"/>
    </xf>
    <xf numFmtId="0" fontId="14" fillId="0" borderId="5" xfId="3" applyBorder="1" applyAlignment="1">
      <alignment vertical="center"/>
    </xf>
    <xf numFmtId="0" fontId="11" fillId="0" borderId="3" xfId="3" applyFont="1" applyBorder="1" applyAlignment="1">
      <alignment horizontal="center" vertical="center"/>
    </xf>
    <xf numFmtId="0" fontId="7" fillId="0" borderId="4" xfId="3" applyFont="1" applyBorder="1" applyAlignment="1">
      <alignment vertical="center"/>
    </xf>
    <xf numFmtId="0" fontId="7" fillId="0" borderId="3" xfId="3" applyFont="1" applyBorder="1" applyAlignment="1">
      <alignment horizontal="center" vertical="center" wrapText="1"/>
    </xf>
    <xf numFmtId="0" fontId="4" fillId="0" borderId="1" xfId="3" applyFont="1" applyBorder="1" applyAlignment="1">
      <alignment vertical="top" wrapText="1"/>
    </xf>
    <xf numFmtId="0" fontId="14" fillId="0" borderId="1" xfId="3" applyBorder="1" applyAlignment="1">
      <alignment vertical="top" wrapText="1"/>
    </xf>
    <xf numFmtId="0" fontId="1" fillId="0" borderId="0" xfId="3" applyFont="1" applyBorder="1" applyAlignment="1">
      <alignment horizontal="left" vertical="top" wrapText="1"/>
    </xf>
    <xf numFmtId="0" fontId="14" fillId="0" borderId="0" xfId="3" applyAlignment="1">
      <alignment horizontal="left" vertical="top"/>
    </xf>
    <xf numFmtId="0" fontId="1" fillId="0" borderId="3" xfId="3" applyFont="1" applyBorder="1" applyAlignment="1">
      <alignment horizontal="left" vertical="center"/>
    </xf>
    <xf numFmtId="0" fontId="14" fillId="0" borderId="4" xfId="3" applyBorder="1" applyAlignment="1">
      <alignment vertical="center"/>
    </xf>
    <xf numFmtId="0" fontId="7" fillId="0" borderId="3" xfId="3" applyFont="1" applyBorder="1" applyAlignment="1">
      <alignment horizontal="left" vertical="center"/>
    </xf>
    <xf numFmtId="0" fontId="14" fillId="0" borderId="2" xfId="3" applyBorder="1" applyAlignment="1">
      <alignment vertical="center"/>
    </xf>
    <xf numFmtId="0" fontId="3" fillId="0" borderId="3" xfId="3" applyFont="1" applyBorder="1" applyAlignment="1">
      <alignment vertical="center" wrapText="1"/>
    </xf>
    <xf numFmtId="0" fontId="14" fillId="0" borderId="4" xfId="3" applyBorder="1" applyAlignment="1">
      <alignment vertical="center" wrapText="1"/>
    </xf>
    <xf numFmtId="0" fontId="24" fillId="0" borderId="0" xfId="3" applyFont="1" applyAlignment="1" applyProtection="1">
      <alignment horizontal="left" vertical="center" wrapText="1"/>
    </xf>
    <xf numFmtId="0" fontId="9" fillId="0" borderId="0" xfId="3" applyFont="1" applyAlignment="1">
      <alignment horizontal="left" vertical="center" wrapText="1"/>
    </xf>
    <xf numFmtId="0" fontId="1" fillId="3" borderId="0" xfId="3" applyFont="1" applyFill="1" applyBorder="1" applyAlignment="1" applyProtection="1">
      <alignment horizontal="center" vertical="center"/>
      <protection locked="0"/>
    </xf>
    <xf numFmtId="0" fontId="14" fillId="3" borderId="0" xfId="3" applyFill="1" applyBorder="1" applyAlignment="1" applyProtection="1">
      <alignment vertical="center"/>
      <protection locked="0"/>
    </xf>
    <xf numFmtId="0" fontId="20" fillId="0" borderId="6" xfId="3" applyFont="1" applyBorder="1" applyAlignment="1" applyProtection="1">
      <alignment horizontal="center" vertical="center"/>
      <protection hidden="1"/>
    </xf>
    <xf numFmtId="0" fontId="20" fillId="0" borderId="13" xfId="3" applyFont="1" applyBorder="1" applyAlignment="1" applyProtection="1">
      <alignment horizontal="center" vertical="center"/>
      <protection hidden="1"/>
    </xf>
    <xf numFmtId="176" fontId="15" fillId="0" borderId="0" xfId="3" applyNumberFormat="1" applyFont="1" applyAlignment="1">
      <alignment horizontal="left" vertical="top" wrapText="1"/>
    </xf>
    <xf numFmtId="0" fontId="14" fillId="0" borderId="0" xfId="3" applyAlignment="1">
      <alignment horizontal="left" vertical="top" wrapText="1"/>
    </xf>
    <xf numFmtId="176" fontId="7" fillId="0" borderId="9" xfId="3" applyNumberFormat="1" applyFont="1" applyBorder="1" applyAlignment="1">
      <alignment horizontal="left" vertical="top" wrapText="1"/>
    </xf>
    <xf numFmtId="0" fontId="14" fillId="0" borderId="10" xfId="3" applyBorder="1" applyAlignment="1">
      <alignment horizontal="left" vertical="top" wrapText="1"/>
    </xf>
    <xf numFmtId="0" fontId="14" fillId="0" borderId="11" xfId="3" applyBorder="1" applyAlignment="1">
      <alignment horizontal="left" vertical="top" wrapText="1"/>
    </xf>
    <xf numFmtId="0" fontId="7" fillId="0" borderId="0" xfId="3" applyFont="1" applyAlignment="1">
      <alignment horizontal="left" vertical="top" wrapText="1"/>
    </xf>
    <xf numFmtId="0" fontId="15" fillId="0" borderId="0" xfId="3" applyFont="1" applyAlignment="1">
      <alignment horizontal="left" vertical="top" wrapText="1"/>
    </xf>
    <xf numFmtId="0" fontId="21" fillId="0" borderId="0" xfId="3" applyFont="1" applyAlignment="1">
      <alignment horizontal="left" vertical="top" wrapText="1"/>
    </xf>
    <xf numFmtId="0" fontId="22" fillId="0" borderId="0" xfId="3" applyFont="1" applyAlignment="1">
      <alignment horizontal="left" vertical="top" wrapText="1"/>
    </xf>
    <xf numFmtId="0" fontId="9" fillId="0" borderId="3" xfId="3" applyFont="1" applyBorder="1" applyAlignment="1">
      <alignment horizontal="left" vertical="top" wrapText="1"/>
    </xf>
    <xf numFmtId="177" fontId="10" fillId="3" borderId="6" xfId="3" applyNumberFormat="1" applyFont="1" applyFill="1" applyBorder="1" applyAlignment="1" applyProtection="1">
      <alignment horizontal="right" vertical="center" wrapText="1"/>
      <protection locked="0"/>
    </xf>
    <xf numFmtId="177" fontId="9" fillId="3" borderId="12" xfId="3" applyNumberFormat="1" applyFont="1" applyFill="1" applyBorder="1" applyAlignment="1" applyProtection="1">
      <alignment horizontal="right" vertical="center" wrapText="1"/>
      <protection locked="0"/>
    </xf>
    <xf numFmtId="177" fontId="14" fillId="0" borderId="6" xfId="0" applyNumberFormat="1" applyFont="1" applyBorder="1" applyAlignment="1" applyProtection="1">
      <alignment vertical="center"/>
    </xf>
    <xf numFmtId="0" fontId="14" fillId="0" borderId="12" xfId="0" applyFont="1" applyBorder="1" applyAlignment="1">
      <alignment vertical="center"/>
    </xf>
    <xf numFmtId="0" fontId="14" fillId="0" borderId="13" xfId="0" applyFont="1" applyBorder="1" applyAlignment="1">
      <alignment vertical="center"/>
    </xf>
    <xf numFmtId="0" fontId="7" fillId="0" borderId="3" xfId="0" applyFont="1" applyBorder="1" applyAlignment="1" applyProtection="1">
      <alignment horizontal="left" vertical="top" wrapText="1"/>
    </xf>
    <xf numFmtId="0" fontId="14" fillId="0" borderId="4" xfId="0" applyFont="1" applyBorder="1" applyAlignment="1">
      <alignment horizontal="left" vertical="top" wrapText="1"/>
    </xf>
    <xf numFmtId="0" fontId="14" fillId="0" borderId="0" xfId="0" applyFont="1" applyAlignment="1" applyProtection="1">
      <alignment horizontal="left" vertical="top" wrapText="1"/>
    </xf>
    <xf numFmtId="0" fontId="7" fillId="0" borderId="3" xfId="0" applyFont="1" applyBorder="1" applyAlignment="1" applyProtection="1">
      <alignment horizontal="center" vertical="top"/>
    </xf>
    <xf numFmtId="0" fontId="7" fillId="0" borderId="2" xfId="0" applyFont="1" applyBorder="1" applyAlignment="1" applyProtection="1">
      <alignment horizontal="center" vertical="top"/>
    </xf>
    <xf numFmtId="0" fontId="14" fillId="0" borderId="2" xfId="0" applyFont="1" applyBorder="1" applyAlignment="1" applyProtection="1">
      <alignment horizontal="center" vertical="top"/>
    </xf>
    <xf numFmtId="0" fontId="14" fillId="0" borderId="4" xfId="0" applyFont="1" applyBorder="1" applyAlignment="1" applyProtection="1">
      <alignment horizontal="center" vertical="top"/>
    </xf>
    <xf numFmtId="0" fontId="7" fillId="0" borderId="5" xfId="0" applyFont="1" applyBorder="1" applyAlignment="1" applyProtection="1">
      <alignment horizontal="center" vertical="center" wrapText="1"/>
    </xf>
    <xf numFmtId="0" fontId="14" fillId="0" borderId="5" xfId="0" applyFont="1" applyBorder="1" applyAlignment="1">
      <alignment horizontal="center" vertical="center" wrapText="1"/>
    </xf>
    <xf numFmtId="0" fontId="7" fillId="0" borderId="5" xfId="0" applyFont="1" applyBorder="1" applyAlignment="1" applyProtection="1">
      <alignment horizontal="justify" vertical="center" wrapText="1"/>
    </xf>
    <xf numFmtId="0" fontId="14" fillId="0" borderId="5" xfId="0" applyFont="1" applyBorder="1" applyAlignment="1" applyProtection="1">
      <alignment vertical="center"/>
    </xf>
    <xf numFmtId="0" fontId="7" fillId="0" borderId="2" xfId="0" applyFont="1" applyBorder="1" applyAlignment="1" applyProtection="1">
      <alignment horizontal="left" vertical="top" wrapText="1"/>
    </xf>
    <xf numFmtId="0" fontId="14" fillId="0" borderId="2" xfId="0" applyFont="1" applyBorder="1" applyAlignment="1" applyProtection="1">
      <alignment horizontal="left" vertical="top" wrapText="1"/>
    </xf>
    <xf numFmtId="0" fontId="14" fillId="0" borderId="4" xfId="0" applyFont="1" applyBorder="1" applyAlignment="1" applyProtection="1">
      <alignment horizontal="left" vertical="top" wrapText="1"/>
    </xf>
    <xf numFmtId="0" fontId="7" fillId="0" borderId="0" xfId="0" applyNumberFormat="1" applyFont="1" applyFill="1" applyAlignment="1" applyProtection="1">
      <alignment horizontal="left" vertical="center"/>
    </xf>
    <xf numFmtId="176" fontId="27" fillId="0" borderId="0" xfId="0" applyNumberFormat="1" applyFont="1" applyFill="1" applyAlignment="1" applyProtection="1">
      <alignment vertical="center" wrapText="1"/>
    </xf>
    <xf numFmtId="176" fontId="27" fillId="0" borderId="0" xfId="0" applyNumberFormat="1" applyFont="1" applyFill="1" applyAlignment="1" applyProtection="1">
      <alignment vertical="center"/>
    </xf>
    <xf numFmtId="0" fontId="9" fillId="4" borderId="0" xfId="0" applyFont="1" applyFill="1" applyAlignment="1" applyProtection="1">
      <alignment horizontal="center" vertical="center"/>
    </xf>
    <xf numFmtId="0" fontId="18" fillId="0" borderId="6"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10" fillId="0" borderId="14" xfId="0" applyFont="1" applyBorder="1" applyAlignment="1" applyProtection="1">
      <alignment vertical="center"/>
    </xf>
    <xf numFmtId="0" fontId="7" fillId="0" borderId="5" xfId="0" applyFont="1" applyBorder="1" applyAlignment="1" applyProtection="1">
      <alignment horizontal="left" vertical="top" wrapText="1"/>
    </xf>
    <xf numFmtId="0" fontId="6" fillId="0" borderId="0" xfId="0" applyNumberFormat="1" applyFont="1" applyFill="1" applyAlignment="1" applyProtection="1">
      <alignment horizontal="left" vertical="center"/>
    </xf>
    <xf numFmtId="0" fontId="7" fillId="0" borderId="0" xfId="0" applyNumberFormat="1" applyFont="1" applyFill="1" applyAlignment="1" applyProtection="1">
      <alignment vertical="center"/>
    </xf>
    <xf numFmtId="0" fontId="31" fillId="0" borderId="3" xfId="0" applyFont="1" applyBorder="1" applyAlignment="1" applyProtection="1">
      <alignment horizontal="left" vertical="top" wrapText="1"/>
    </xf>
    <xf numFmtId="0" fontId="14" fillId="0" borderId="4" xfId="0" applyFont="1" applyBorder="1" applyAlignment="1" applyProtection="1">
      <alignment horizontal="left" vertical="center"/>
    </xf>
    <xf numFmtId="183" fontId="9" fillId="2" borderId="1" xfId="0" applyNumberFormat="1" applyFont="1" applyFill="1" applyBorder="1" applyAlignment="1" applyProtection="1">
      <alignment horizontal="left" indent="1"/>
      <protection locked="0"/>
    </xf>
    <xf numFmtId="0" fontId="7" fillId="0" borderId="14" xfId="0" applyFont="1" applyBorder="1" applyAlignment="1" applyProtection="1">
      <alignment horizontal="left" vertical="top" wrapText="1"/>
    </xf>
    <xf numFmtId="0" fontId="7" fillId="0" borderId="14" xfId="0" applyNumberFormat="1" applyFont="1" applyBorder="1" applyAlignment="1" applyProtection="1">
      <alignment horizontal="left" vertical="top" wrapText="1"/>
    </xf>
    <xf numFmtId="0" fontId="7" fillId="0" borderId="0" xfId="0" applyNumberFormat="1" applyFont="1" applyAlignment="1" applyProtection="1">
      <alignment horizontal="left" vertical="top" wrapText="1"/>
    </xf>
    <xf numFmtId="0" fontId="27" fillId="0" borderId="14" xfId="0" applyFont="1" applyBorder="1" applyAlignment="1" applyProtection="1">
      <alignment horizontal="left" vertical="top" wrapText="1"/>
    </xf>
    <xf numFmtId="0" fontId="27" fillId="0" borderId="0" xfId="0" applyFont="1" applyAlignment="1" applyProtection="1">
      <alignment horizontal="left" vertical="top" wrapText="1"/>
    </xf>
    <xf numFmtId="0" fontId="14" fillId="0" borderId="4" xfId="0" applyFont="1" applyBorder="1" applyAlignment="1">
      <alignment horizontal="center" vertical="center"/>
    </xf>
    <xf numFmtId="0" fontId="31" fillId="0" borderId="3" xfId="0" applyFont="1" applyBorder="1" applyAlignment="1" applyProtection="1">
      <alignment horizontal="left" vertical="top"/>
    </xf>
    <xf numFmtId="0" fontId="14" fillId="0" borderId="4" xfId="0" applyFont="1" applyBorder="1" applyAlignment="1">
      <alignment horizontal="left" vertical="center"/>
    </xf>
    <xf numFmtId="0" fontId="7" fillId="2" borderId="3" xfId="0" applyFont="1" applyFill="1" applyBorder="1" applyAlignment="1" applyProtection="1">
      <alignment horizontal="left" vertical="center" indent="2"/>
      <protection locked="0"/>
    </xf>
    <xf numFmtId="0" fontId="14" fillId="0" borderId="4" xfId="0" applyFont="1" applyBorder="1" applyAlignment="1">
      <alignment horizontal="left" vertical="center" indent="2"/>
    </xf>
    <xf numFmtId="0" fontId="30" fillId="0" borderId="6" xfId="0" applyFont="1" applyBorder="1" applyAlignment="1" applyProtection="1">
      <alignment vertical="center" wrapText="1"/>
    </xf>
    <xf numFmtId="0" fontId="30" fillId="0" borderId="12" xfId="0" applyFont="1" applyBorder="1" applyAlignment="1" applyProtection="1">
      <alignment vertical="center" wrapText="1"/>
    </xf>
    <xf numFmtId="0" fontId="27" fillId="0" borderId="12" xfId="0" applyFont="1" applyBorder="1" applyAlignment="1" applyProtection="1">
      <alignment vertical="center"/>
    </xf>
    <xf numFmtId="0" fontId="27" fillId="0" borderId="13" xfId="0" applyFont="1" applyBorder="1" applyAlignment="1" applyProtection="1">
      <alignment vertical="center"/>
    </xf>
    <xf numFmtId="0" fontId="14" fillId="0" borderId="4" xfId="0" applyFont="1" applyBorder="1" applyAlignment="1" applyProtection="1">
      <alignment horizontal="left" vertical="center" wrapText="1"/>
    </xf>
    <xf numFmtId="0" fontId="31" fillId="0" borderId="18" xfId="0" applyFont="1" applyBorder="1" applyAlignment="1" applyProtection="1">
      <alignment horizontal="left" vertical="top" wrapText="1"/>
    </xf>
    <xf numFmtId="0" fontId="14" fillId="0" borderId="17" xfId="0" applyFont="1" applyBorder="1" applyAlignment="1">
      <alignment horizontal="left" vertical="top" wrapText="1"/>
    </xf>
    <xf numFmtId="0" fontId="27" fillId="0" borderId="16" xfId="0" applyFont="1" applyBorder="1" applyAlignment="1" applyProtection="1">
      <alignment horizontal="left" vertical="top" wrapText="1"/>
    </xf>
    <xf numFmtId="0" fontId="14" fillId="0" borderId="15" xfId="0" applyFont="1" applyBorder="1" applyAlignment="1">
      <alignment horizontal="left" vertical="top" wrapText="1"/>
    </xf>
    <xf numFmtId="0" fontId="29" fillId="0" borderId="3"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8" fillId="0" borderId="5" xfId="0" applyFont="1" applyBorder="1" applyAlignment="1" applyProtection="1">
      <alignment vertical="center"/>
    </xf>
    <xf numFmtId="0" fontId="7" fillId="0" borderId="5" xfId="0" applyFont="1" applyBorder="1" applyAlignment="1" applyProtection="1">
      <alignment horizontal="left" vertical="center" wrapText="1"/>
    </xf>
    <xf numFmtId="0" fontId="7" fillId="0" borderId="6" xfId="0" applyFont="1" applyBorder="1" applyAlignment="1" applyProtection="1">
      <alignment horizontal="left" vertical="top" wrapText="1"/>
    </xf>
    <xf numFmtId="0" fontId="27" fillId="0" borderId="6" xfId="0" applyFont="1" applyBorder="1" applyAlignment="1" applyProtection="1">
      <alignment horizontal="left" vertical="top" wrapText="1"/>
    </xf>
    <xf numFmtId="0" fontId="27" fillId="0" borderId="13"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4" fillId="0" borderId="3" xfId="0" applyFont="1" applyBorder="1" applyAlignment="1">
      <alignment horizontal="left" vertical="top" wrapText="1"/>
    </xf>
    <xf numFmtId="0" fontId="7" fillId="2" borderId="1" xfId="0" applyFont="1" applyFill="1" applyBorder="1" applyAlignment="1" applyProtection="1">
      <alignment horizontal="left" vertical="center"/>
      <protection locked="0"/>
    </xf>
    <xf numFmtId="0" fontId="0" fillId="0" borderId="1" xfId="0" applyBorder="1" applyAlignment="1" applyProtection="1">
      <alignment vertical="center"/>
      <protection locked="0"/>
    </xf>
    <xf numFmtId="0" fontId="7" fillId="2" borderId="2" xfId="0" applyFont="1" applyFill="1" applyBorder="1" applyAlignment="1" applyProtection="1">
      <alignment horizontal="left" vertical="center"/>
      <protection locked="0"/>
    </xf>
    <xf numFmtId="0" fontId="0" fillId="0" borderId="2" xfId="0" applyBorder="1" applyAlignment="1" applyProtection="1">
      <alignment vertical="center"/>
      <protection locked="0"/>
    </xf>
    <xf numFmtId="0" fontId="15" fillId="0" borderId="4" xfId="0" applyFont="1" applyBorder="1" applyAlignment="1" applyProtection="1">
      <alignment horizontal="left" vertical="top" wrapText="1"/>
    </xf>
    <xf numFmtId="0" fontId="14" fillId="0" borderId="5" xfId="0" applyFont="1" applyBorder="1" applyAlignment="1">
      <alignment horizontal="left" vertical="top" wrapText="1"/>
    </xf>
    <xf numFmtId="0" fontId="14" fillId="0" borderId="5" xfId="0" applyFont="1" applyBorder="1" applyAlignment="1">
      <alignment vertical="top"/>
    </xf>
    <xf numFmtId="0" fontId="9" fillId="0" borderId="12" xfId="0" applyFont="1" applyBorder="1" applyAlignment="1">
      <alignment horizontal="right" vertical="center" textRotation="255" wrapText="1"/>
    </xf>
    <xf numFmtId="0" fontId="9" fillId="0" borderId="12" xfId="0" applyFont="1" applyBorder="1" applyAlignment="1">
      <alignment horizontal="right" vertical="center" textRotation="255"/>
    </xf>
    <xf numFmtId="177" fontId="14" fillId="2" borderId="6" xfId="0" applyNumberFormat="1" applyFont="1" applyFill="1" applyBorder="1" applyAlignment="1" applyProtection="1">
      <alignment vertical="center"/>
      <protection locked="0"/>
    </xf>
    <xf numFmtId="0" fontId="14" fillId="0" borderId="12"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7" fillId="2" borderId="6" xfId="0" applyFont="1" applyFill="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cellXfs>
  <cellStyles count="4">
    <cellStyle name="桁区切り" xfId="1" builtinId="6"/>
    <cellStyle name="桁区切り 2" xfId="2"/>
    <cellStyle name="標準" xfId="0" builtinId="0"/>
    <cellStyle name="標準 2" xfId="3"/>
  </cellStyles>
  <dxfs count="7">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93FF"/>
        </patternFill>
      </fill>
    </dxf>
    <dxf>
      <fill>
        <patternFill>
          <bgColor rgb="FF92D050"/>
        </patternFill>
      </fill>
    </dxf>
  </dxfs>
  <tableStyles count="0" defaultTableStyle="TableStyleMedium2"/>
  <colors>
    <mruColors>
      <color rgb="FFFF93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emf"/><Relationship Id="rId7" Type="http://schemas.openxmlformats.org/officeDocument/2006/relationships/image" Target="../media/image9.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 Id="rId9"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10</xdr:row>
          <xdr:rowOff>123825</xdr:rowOff>
        </xdr:from>
        <xdr:to>
          <xdr:col>7</xdr:col>
          <xdr:colOff>247650</xdr:colOff>
          <xdr:row>10</xdr:row>
          <xdr:rowOff>400050</xdr:rowOff>
        </xdr:to>
        <xdr:sp macro="" textlink="">
          <xdr:nvSpPr>
            <xdr:cNvPr id="1026" name="ComboBox1"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95250</xdr:rowOff>
        </xdr:from>
        <xdr:to>
          <xdr:col>6</xdr:col>
          <xdr:colOff>647700</xdr:colOff>
          <xdr:row>9</xdr:row>
          <xdr:rowOff>342900</xdr:rowOff>
        </xdr:to>
        <xdr:sp macro="" textlink="">
          <xdr:nvSpPr>
            <xdr:cNvPr id="6145" name="ComboBox1" hidden="1">
              <a:extLst>
                <a:ext uri="{63B3BB69-23CF-44E3-9099-C40C66FF867C}">
                  <a14:compatExt spid="_x0000_s6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8</xdr:row>
          <xdr:rowOff>9525</xdr:rowOff>
        </xdr:from>
        <xdr:to>
          <xdr:col>6</xdr:col>
          <xdr:colOff>19050</xdr:colOff>
          <xdr:row>9</xdr:row>
          <xdr:rowOff>9525</xdr:rowOff>
        </xdr:to>
        <xdr:sp macro="" textlink="">
          <xdr:nvSpPr>
            <xdr:cNvPr id="5121" name="ComboBox1" hidden="1">
              <a:extLst>
                <a:ext uri="{63B3BB69-23CF-44E3-9099-C40C66FF867C}">
                  <a14:compatExt spid="_x0000_s5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19050</xdr:colOff>
          <xdr:row>10</xdr:row>
          <xdr:rowOff>0</xdr:rowOff>
        </xdr:to>
        <xdr:sp macro="" textlink="">
          <xdr:nvSpPr>
            <xdr:cNvPr id="5122" name="ComboBox2" hidden="1">
              <a:extLst>
                <a:ext uri="{63B3BB69-23CF-44E3-9099-C40C66FF867C}">
                  <a14:compatExt spid="_x0000_s5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5</xdr:col>
          <xdr:colOff>19050</xdr:colOff>
          <xdr:row>26</xdr:row>
          <xdr:rowOff>9525</xdr:rowOff>
        </xdr:to>
        <xdr:sp macro="" textlink="">
          <xdr:nvSpPr>
            <xdr:cNvPr id="5123" name="ComboBox3" hidden="1">
              <a:extLst>
                <a:ext uri="{63B3BB69-23CF-44E3-9099-C40C66FF867C}">
                  <a14:compatExt spid="_x0000_s5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19050</xdr:colOff>
          <xdr:row>42</xdr:row>
          <xdr:rowOff>9525</xdr:rowOff>
        </xdr:to>
        <xdr:sp macro="" textlink="">
          <xdr:nvSpPr>
            <xdr:cNvPr id="5124" name="ComboBox4" hidden="1">
              <a:extLst>
                <a:ext uri="{63B3BB69-23CF-44E3-9099-C40C66FF867C}">
                  <a14:compatExt spid="_x0000_s5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6</xdr:col>
          <xdr:colOff>19050</xdr:colOff>
          <xdr:row>43</xdr:row>
          <xdr:rowOff>9525</xdr:rowOff>
        </xdr:to>
        <xdr:sp macro="" textlink="">
          <xdr:nvSpPr>
            <xdr:cNvPr id="5125" name="ComboBox5" hidden="1">
              <a:extLst>
                <a:ext uri="{63B3BB69-23CF-44E3-9099-C40C66FF867C}">
                  <a14:compatExt spid="_x0000_s5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19050</xdr:colOff>
          <xdr:row>44</xdr:row>
          <xdr:rowOff>9525</xdr:rowOff>
        </xdr:to>
        <xdr:sp macro="" textlink="">
          <xdr:nvSpPr>
            <xdr:cNvPr id="5126" name="ComboBox6" hidden="1">
              <a:extLst>
                <a:ext uri="{63B3BB69-23CF-44E3-9099-C40C66FF867C}">
                  <a14:compatExt spid="_x0000_s5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0</xdr:rowOff>
        </xdr:from>
        <xdr:to>
          <xdr:col>6</xdr:col>
          <xdr:colOff>19050</xdr:colOff>
          <xdr:row>57</xdr:row>
          <xdr:rowOff>9525</xdr:rowOff>
        </xdr:to>
        <xdr:sp macro="" textlink="">
          <xdr:nvSpPr>
            <xdr:cNvPr id="5127" name="ComboBox7" hidden="1">
              <a:extLst>
                <a:ext uri="{63B3BB69-23CF-44E3-9099-C40C66FF867C}">
                  <a14:compatExt spid="_x0000_s5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6</xdr:col>
          <xdr:colOff>19050</xdr:colOff>
          <xdr:row>58</xdr:row>
          <xdr:rowOff>9525</xdr:rowOff>
        </xdr:to>
        <xdr:sp macro="" textlink="">
          <xdr:nvSpPr>
            <xdr:cNvPr id="5128" name="ComboBox8" hidden="1">
              <a:extLst>
                <a:ext uri="{63B3BB69-23CF-44E3-9099-C40C66FF867C}">
                  <a14:compatExt spid="_x0000_s5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6</xdr:col>
          <xdr:colOff>19050</xdr:colOff>
          <xdr:row>59</xdr:row>
          <xdr:rowOff>9525</xdr:rowOff>
        </xdr:to>
        <xdr:sp macro="" textlink="">
          <xdr:nvSpPr>
            <xdr:cNvPr id="5129" name="ComboBox9" hidden="1">
              <a:extLst>
                <a:ext uri="{63B3BB69-23CF-44E3-9099-C40C66FF867C}">
                  <a14:compatExt spid="_x0000_s5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9525</xdr:rowOff>
        </xdr:from>
        <xdr:to>
          <xdr:col>6</xdr:col>
          <xdr:colOff>19050</xdr:colOff>
          <xdr:row>60</xdr:row>
          <xdr:rowOff>9525</xdr:rowOff>
        </xdr:to>
        <xdr:sp macro="" textlink="">
          <xdr:nvSpPr>
            <xdr:cNvPr id="5130" name="ComboBox10" hidden="1">
              <a:extLst>
                <a:ext uri="{63B3BB69-23CF-44E3-9099-C40C66FF867C}">
                  <a14:compatExt spid="_x0000_s5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0</xdr:rowOff>
        </xdr:from>
        <xdr:to>
          <xdr:col>6</xdr:col>
          <xdr:colOff>19050</xdr:colOff>
          <xdr:row>61</xdr:row>
          <xdr:rowOff>9525</xdr:rowOff>
        </xdr:to>
        <xdr:sp macro="" textlink="">
          <xdr:nvSpPr>
            <xdr:cNvPr id="5131" name="ComboBox11" hidden="1">
              <a:extLst>
                <a:ext uri="{63B3BB69-23CF-44E3-9099-C40C66FF867C}">
                  <a14:compatExt spid="_x0000_s5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0</xdr:rowOff>
        </xdr:from>
        <xdr:to>
          <xdr:col>6</xdr:col>
          <xdr:colOff>19050</xdr:colOff>
          <xdr:row>62</xdr:row>
          <xdr:rowOff>9525</xdr:rowOff>
        </xdr:to>
        <xdr:sp macro="" textlink="">
          <xdr:nvSpPr>
            <xdr:cNvPr id="5132" name="ComboBox12" hidden="1">
              <a:extLst>
                <a:ext uri="{63B3BB69-23CF-44E3-9099-C40C66FF867C}">
                  <a14:compatExt spid="_x0000_s5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440100</xdr:colOff>
      <xdr:row>64</xdr:row>
      <xdr:rowOff>114300</xdr:rowOff>
    </xdr:from>
    <xdr:to>
      <xdr:col>4</xdr:col>
      <xdr:colOff>800100</xdr:colOff>
      <xdr:row>65</xdr:row>
      <xdr:rowOff>104775</xdr:rowOff>
    </xdr:to>
    <xdr:sp macro="" textlink="">
      <xdr:nvSpPr>
        <xdr:cNvPr id="14" name="右矢印 13"/>
        <xdr:cNvSpPr/>
      </xdr:nvSpPr>
      <xdr:spPr>
        <a:xfrm>
          <a:off x="3183300" y="11087100"/>
          <a:ext cx="245700" cy="161925"/>
        </a:xfrm>
        <a:prstGeom prst="rightArrow">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ontrol" Target="../activeX/activeX9.xml"/><Relationship Id="rId18" Type="http://schemas.openxmlformats.org/officeDocument/2006/relationships/image" Target="../media/image8.emf"/><Relationship Id="rId3" Type="http://schemas.openxmlformats.org/officeDocument/2006/relationships/vmlDrawing" Target="../drawings/vmlDrawing3.vml"/><Relationship Id="rId21" Type="http://schemas.openxmlformats.org/officeDocument/2006/relationships/control" Target="../activeX/activeX13.xml"/><Relationship Id="rId7" Type="http://schemas.openxmlformats.org/officeDocument/2006/relationships/control" Target="../activeX/activeX5.xml"/><Relationship Id="rId12" Type="http://schemas.openxmlformats.org/officeDocument/2006/relationships/control" Target="../activeX/activeX8.xml"/><Relationship Id="rId17" Type="http://schemas.openxmlformats.org/officeDocument/2006/relationships/control" Target="../activeX/activeX11.xml"/><Relationship Id="rId2" Type="http://schemas.openxmlformats.org/officeDocument/2006/relationships/drawing" Target="../drawings/drawing3.xml"/><Relationship Id="rId16" Type="http://schemas.openxmlformats.org/officeDocument/2006/relationships/image" Target="../media/image7.emf"/><Relationship Id="rId20" Type="http://schemas.openxmlformats.org/officeDocument/2006/relationships/image" Target="../media/image9.emf"/><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control" Target="../activeX/activeX7.xml"/><Relationship Id="rId24" Type="http://schemas.openxmlformats.org/officeDocument/2006/relationships/image" Target="../media/image11.emf"/><Relationship Id="rId5" Type="http://schemas.openxmlformats.org/officeDocument/2006/relationships/image" Target="../media/image3.emf"/><Relationship Id="rId15" Type="http://schemas.openxmlformats.org/officeDocument/2006/relationships/control" Target="../activeX/activeX10.xml"/><Relationship Id="rId23" Type="http://schemas.openxmlformats.org/officeDocument/2006/relationships/control" Target="../activeX/activeX14.xml"/><Relationship Id="rId10" Type="http://schemas.openxmlformats.org/officeDocument/2006/relationships/image" Target="../media/image5.emf"/><Relationship Id="rId19" Type="http://schemas.openxmlformats.org/officeDocument/2006/relationships/control" Target="../activeX/activeX12.xml"/><Relationship Id="rId4" Type="http://schemas.openxmlformats.org/officeDocument/2006/relationships/control" Target="../activeX/activeX3.xml"/><Relationship Id="rId9" Type="http://schemas.openxmlformats.org/officeDocument/2006/relationships/control" Target="../activeX/activeX6.xml"/><Relationship Id="rId14" Type="http://schemas.openxmlformats.org/officeDocument/2006/relationships/image" Target="../media/image6.emf"/><Relationship Id="rId22" Type="http://schemas.openxmlformats.org/officeDocument/2006/relationships/image" Target="../media/image10.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107"/>
  <sheetViews>
    <sheetView showZeros="0" zoomScale="110" zoomScaleNormal="110" workbookViewId="0"/>
  </sheetViews>
  <sheetFormatPr defaultColWidth="9" defaultRowHeight="13.5" x14ac:dyDescent="0.15"/>
  <cols>
    <col min="1" max="1" width="10.25" style="1" customWidth="1"/>
    <col min="2" max="2" width="33.625" style="1" customWidth="1"/>
    <col min="3" max="3" width="15.875" style="1" customWidth="1"/>
    <col min="4" max="4" width="15" style="1" customWidth="1"/>
    <col min="5" max="5" width="4.25" style="1" customWidth="1"/>
    <col min="6" max="6" width="18.375" style="1" customWidth="1"/>
    <col min="7" max="7" width="9" style="2"/>
    <col min="8" max="8" width="5" style="2" customWidth="1"/>
    <col min="9" max="9" width="4" style="3" hidden="1" customWidth="1"/>
    <col min="10" max="11" width="9" style="3" hidden="1" customWidth="1"/>
    <col min="12" max="12" width="9" style="3" customWidth="1"/>
    <col min="13" max="16384" width="9" style="3"/>
  </cols>
  <sheetData>
    <row r="1" spans="1:11" x14ac:dyDescent="0.15">
      <c r="A1" s="1" t="s">
        <v>37</v>
      </c>
      <c r="F1" s="86" t="s">
        <v>92</v>
      </c>
    </row>
    <row r="2" spans="1:11" x14ac:dyDescent="0.15">
      <c r="F2" s="4"/>
    </row>
    <row r="3" spans="1:11" x14ac:dyDescent="0.15">
      <c r="B3" s="5" t="s">
        <v>81</v>
      </c>
      <c r="C3" s="6"/>
      <c r="D3" s="6"/>
      <c r="E3" s="6"/>
      <c r="F3" s="6"/>
      <c r="G3" s="1"/>
      <c r="H3" s="1"/>
    </row>
    <row r="4" spans="1:11" ht="14.25" x14ac:dyDescent="0.15">
      <c r="B4" s="7"/>
    </row>
    <row r="5" spans="1:11" x14ac:dyDescent="0.15">
      <c r="A5" s="86" t="s">
        <v>0</v>
      </c>
      <c r="B5" s="86" t="s">
        <v>1</v>
      </c>
    </row>
    <row r="6" spans="1:11" ht="13.5" customHeight="1" x14ac:dyDescent="0.15">
      <c r="A6" s="87" t="s">
        <v>89</v>
      </c>
      <c r="B6" s="87"/>
    </row>
    <row r="7" spans="1:11" x14ac:dyDescent="0.15">
      <c r="A7" s="8"/>
      <c r="B7" s="4"/>
    </row>
    <row r="8" spans="1:11" x14ac:dyDescent="0.15">
      <c r="A8" s="8"/>
      <c r="B8" s="4" t="s">
        <v>84</v>
      </c>
      <c r="C8" s="2"/>
      <c r="D8" s="2"/>
      <c r="E8" s="2"/>
      <c r="F8" s="2"/>
      <c r="J8" s="81"/>
    </row>
    <row r="9" spans="1:11" x14ac:dyDescent="0.15">
      <c r="A9" s="8"/>
      <c r="B9" s="4"/>
      <c r="C9" s="2"/>
      <c r="D9" s="2"/>
      <c r="E9" s="2"/>
      <c r="F9" s="2"/>
    </row>
    <row r="10" spans="1:11" x14ac:dyDescent="0.15">
      <c r="A10" s="8"/>
      <c r="B10" s="61" t="s">
        <v>98</v>
      </c>
      <c r="C10" s="2"/>
      <c r="D10" s="2"/>
      <c r="E10" s="2"/>
      <c r="F10" s="2"/>
      <c r="I10" s="3">
        <v>1</v>
      </c>
      <c r="J10" s="82" t="s">
        <v>100</v>
      </c>
      <c r="K10" s="78"/>
    </row>
    <row r="11" spans="1:11" ht="38.25" customHeight="1" x14ac:dyDescent="0.15">
      <c r="A11" s="3"/>
      <c r="B11" s="298" t="s">
        <v>102</v>
      </c>
      <c r="C11" s="299"/>
      <c r="D11" s="299"/>
      <c r="E11" s="76"/>
      <c r="F11" s="290" t="s">
        <v>104</v>
      </c>
      <c r="G11" s="291"/>
      <c r="H11" s="84"/>
      <c r="I11" s="3">
        <v>2</v>
      </c>
      <c r="J11" s="83" t="s">
        <v>101</v>
      </c>
      <c r="K11" s="78"/>
    </row>
    <row r="12" spans="1:11" x14ac:dyDescent="0.15">
      <c r="A12" s="8"/>
      <c r="B12" s="9"/>
      <c r="I12" s="3">
        <v>3</v>
      </c>
      <c r="J12" s="81" t="s">
        <v>99</v>
      </c>
      <c r="K12" s="78"/>
    </row>
    <row r="13" spans="1:11" x14ac:dyDescent="0.15">
      <c r="A13" s="10" t="s">
        <v>38</v>
      </c>
      <c r="B13" s="10"/>
      <c r="J13" s="81"/>
      <c r="K13" s="78"/>
    </row>
    <row r="14" spans="1:11" x14ac:dyDescent="0.15">
      <c r="A14" s="8"/>
      <c r="B14" s="1" t="s">
        <v>105</v>
      </c>
      <c r="C14" s="2"/>
      <c r="D14" s="2"/>
      <c r="E14" s="11"/>
      <c r="F14" s="1" t="s">
        <v>75</v>
      </c>
      <c r="J14" s="85" t="str">
        <f>IF($F$11="都道府県、指定都市",1,IF($F$11="指定都市以外の市町村、特別区",2,IF($F$11="非営利法人等",3,"")))</f>
        <v/>
      </c>
    </row>
    <row r="15" spans="1:11" ht="34.5" customHeight="1" x14ac:dyDescent="0.15">
      <c r="A15" s="8"/>
      <c r="B15" s="273" t="s">
        <v>61</v>
      </c>
      <c r="C15" s="283"/>
      <c r="D15" s="283"/>
      <c r="E15" s="283"/>
      <c r="F15" s="283"/>
    </row>
    <row r="16" spans="1:11" ht="12.75" customHeight="1" x14ac:dyDescent="0.15">
      <c r="A16" s="8"/>
      <c r="B16" s="12"/>
      <c r="D16" s="13" t="s">
        <v>39</v>
      </c>
      <c r="E16" s="14"/>
      <c r="J16" s="77"/>
    </row>
    <row r="17" spans="1:9" ht="13.5" customHeight="1" x14ac:dyDescent="0.15">
      <c r="A17" s="8"/>
      <c r="B17" s="292" t="s">
        <v>2</v>
      </c>
      <c r="C17" s="293"/>
      <c r="D17" s="73"/>
      <c r="E17" s="15" t="s">
        <v>3</v>
      </c>
      <c r="F17" s="1" t="s">
        <v>4</v>
      </c>
    </row>
    <row r="18" spans="1:9" ht="13.5" customHeight="1" thickBot="1" x14ac:dyDescent="0.2">
      <c r="A18" s="8"/>
      <c r="B18" s="292" t="s">
        <v>5</v>
      </c>
      <c r="C18" s="293"/>
      <c r="D18" s="74"/>
      <c r="E18" s="16" t="s">
        <v>3</v>
      </c>
      <c r="F18" s="1" t="s">
        <v>6</v>
      </c>
    </row>
    <row r="19" spans="1:9" ht="15.75" customHeight="1" thickBot="1" x14ac:dyDescent="0.2">
      <c r="A19" s="8"/>
      <c r="B19" s="294" t="s">
        <v>40</v>
      </c>
      <c r="C19" s="295"/>
      <c r="D19" s="75">
        <f>IF(AND(ISBLANK(D17),ISBLANK(D18)),0,ROUNDDOWN(MIN(D17:D18),0))</f>
        <v>0</v>
      </c>
      <c r="E19" s="17" t="s">
        <v>3</v>
      </c>
      <c r="F19" s="18" t="s">
        <v>7</v>
      </c>
    </row>
    <row r="20" spans="1:9" ht="9" customHeight="1" x14ac:dyDescent="0.15">
      <c r="A20" s="8"/>
      <c r="B20" s="19"/>
      <c r="C20" s="20"/>
      <c r="D20" s="21"/>
      <c r="E20" s="22"/>
    </row>
    <row r="21" spans="1:9" x14ac:dyDescent="0.15">
      <c r="A21" s="10" t="s">
        <v>43</v>
      </c>
      <c r="B21" s="10"/>
      <c r="C21" s="19"/>
      <c r="D21" s="13" t="s">
        <v>8</v>
      </c>
      <c r="E21" s="23"/>
    </row>
    <row r="22" spans="1:9" ht="13.5" customHeight="1" x14ac:dyDescent="0.15">
      <c r="A22" s="8"/>
      <c r="B22" s="272" t="s">
        <v>48</v>
      </c>
      <c r="C22" s="268"/>
      <c r="D22" s="268"/>
      <c r="E22" s="268"/>
      <c r="F22" s="268"/>
    </row>
    <row r="23" spans="1:9" x14ac:dyDescent="0.15">
      <c r="A23" s="8"/>
      <c r="B23" s="1" t="s">
        <v>44</v>
      </c>
      <c r="C23" s="24"/>
      <c r="D23" s="23"/>
      <c r="E23" s="23"/>
      <c r="F23" s="2"/>
      <c r="I23" s="6"/>
    </row>
    <row r="24" spans="1:9" x14ac:dyDescent="0.15">
      <c r="A24" s="8"/>
      <c r="B24" s="1" t="s">
        <v>42</v>
      </c>
      <c r="C24" s="24"/>
      <c r="D24" s="23"/>
      <c r="E24" s="23"/>
      <c r="F24" s="2"/>
      <c r="I24" s="6"/>
    </row>
    <row r="25" spans="1:9" ht="9" customHeight="1" x14ac:dyDescent="0.15">
      <c r="A25" s="8"/>
      <c r="C25" s="24"/>
      <c r="D25" s="23"/>
      <c r="E25" s="23"/>
      <c r="F25" s="2"/>
      <c r="I25" s="6"/>
    </row>
    <row r="26" spans="1:9" ht="39.75" customHeight="1" x14ac:dyDescent="0.15">
      <c r="A26" s="284" t="s">
        <v>62</v>
      </c>
      <c r="B26" s="285"/>
      <c r="C26" s="285"/>
      <c r="D26" s="285"/>
      <c r="E26" s="285"/>
      <c r="F26" s="285"/>
    </row>
    <row r="27" spans="1:9" ht="32.25" customHeight="1" x14ac:dyDescent="0.15">
      <c r="A27" s="25" t="s">
        <v>9</v>
      </c>
      <c r="B27" s="25" t="s">
        <v>10</v>
      </c>
      <c r="C27" s="26" t="s">
        <v>64</v>
      </c>
      <c r="D27" s="26" t="s">
        <v>41</v>
      </c>
      <c r="E27" s="296" t="s">
        <v>36</v>
      </c>
      <c r="F27" s="297"/>
    </row>
    <row r="28" spans="1:9" ht="15.95" customHeight="1" x14ac:dyDescent="0.15">
      <c r="A28" s="27" t="s">
        <v>11</v>
      </c>
      <c r="B28" s="28" t="s">
        <v>76</v>
      </c>
      <c r="C28" s="29" t="s">
        <v>85</v>
      </c>
      <c r="D28" s="30"/>
      <c r="E28" s="280" t="s">
        <v>12</v>
      </c>
      <c r="F28" s="279"/>
    </row>
    <row r="29" spans="1:9" x14ac:dyDescent="0.15">
      <c r="A29" s="288" t="s">
        <v>13</v>
      </c>
      <c r="B29" s="28" t="s">
        <v>32</v>
      </c>
      <c r="C29" s="31"/>
      <c r="D29" s="32"/>
      <c r="E29" s="280" t="s">
        <v>12</v>
      </c>
      <c r="F29" s="279"/>
    </row>
    <row r="30" spans="1:9" x14ac:dyDescent="0.15">
      <c r="A30" s="288"/>
      <c r="B30" s="28" t="s">
        <v>47</v>
      </c>
      <c r="C30" s="31"/>
      <c r="D30" s="32"/>
      <c r="E30" s="280" t="s">
        <v>12</v>
      </c>
      <c r="F30" s="279"/>
    </row>
    <row r="31" spans="1:9" x14ac:dyDescent="0.15">
      <c r="A31" s="288"/>
      <c r="B31" s="33" t="s">
        <v>14</v>
      </c>
      <c r="C31" s="31"/>
      <c r="D31" s="32"/>
      <c r="E31" s="280" t="s">
        <v>12</v>
      </c>
      <c r="F31" s="279"/>
    </row>
    <row r="32" spans="1:9" x14ac:dyDescent="0.15">
      <c r="A32" s="288"/>
      <c r="B32" s="34" t="s">
        <v>31</v>
      </c>
      <c r="C32" s="31"/>
      <c r="D32" s="32"/>
      <c r="E32" s="280" t="s">
        <v>63</v>
      </c>
      <c r="F32" s="279"/>
    </row>
    <row r="33" spans="1:6" x14ac:dyDescent="0.15">
      <c r="A33" s="288"/>
      <c r="B33" s="33" t="s">
        <v>15</v>
      </c>
      <c r="C33" s="31"/>
      <c r="D33" s="32"/>
      <c r="E33" s="280" t="s">
        <v>12</v>
      </c>
      <c r="F33" s="279"/>
    </row>
    <row r="34" spans="1:6" x14ac:dyDescent="0.15">
      <c r="A34" s="288"/>
      <c r="B34" s="33" t="s">
        <v>16</v>
      </c>
      <c r="C34" s="31"/>
      <c r="D34" s="32"/>
      <c r="E34" s="280" t="s">
        <v>12</v>
      </c>
      <c r="F34" s="279"/>
    </row>
    <row r="35" spans="1:6" x14ac:dyDescent="0.15">
      <c r="A35" s="288"/>
      <c r="B35" s="33" t="s">
        <v>17</v>
      </c>
      <c r="C35" s="31"/>
      <c r="D35" s="32"/>
      <c r="E35" s="280" t="s">
        <v>63</v>
      </c>
      <c r="F35" s="279"/>
    </row>
    <row r="36" spans="1:6" x14ac:dyDescent="0.15">
      <c r="A36" s="288"/>
      <c r="B36" s="28" t="s">
        <v>18</v>
      </c>
      <c r="C36" s="31"/>
      <c r="D36" s="32"/>
      <c r="E36" s="280" t="s">
        <v>12</v>
      </c>
      <c r="F36" s="279"/>
    </row>
    <row r="37" spans="1:6" x14ac:dyDescent="0.15">
      <c r="A37" s="288" t="s">
        <v>21</v>
      </c>
      <c r="B37" s="28" t="s">
        <v>22</v>
      </c>
      <c r="C37" s="31"/>
      <c r="D37" s="32"/>
      <c r="E37" s="280" t="s">
        <v>12</v>
      </c>
      <c r="F37" s="279"/>
    </row>
    <row r="38" spans="1:6" x14ac:dyDescent="0.15">
      <c r="A38" s="289"/>
      <c r="B38" s="28" t="s">
        <v>23</v>
      </c>
      <c r="C38" s="31"/>
      <c r="D38" s="32"/>
      <c r="E38" s="280" t="s">
        <v>12</v>
      </c>
      <c r="F38" s="279"/>
    </row>
    <row r="39" spans="1:6" x14ac:dyDescent="0.15">
      <c r="A39" s="289"/>
      <c r="B39" s="28" t="s">
        <v>24</v>
      </c>
      <c r="C39" s="31"/>
      <c r="D39" s="32"/>
      <c r="E39" s="280" t="s">
        <v>12</v>
      </c>
      <c r="F39" s="279"/>
    </row>
    <row r="40" spans="1:6" x14ac:dyDescent="0.15">
      <c r="A40" s="35" t="s">
        <v>19</v>
      </c>
      <c r="B40" s="28" t="s">
        <v>19</v>
      </c>
      <c r="C40" s="31"/>
      <c r="D40" s="32"/>
      <c r="E40" s="278" t="s">
        <v>20</v>
      </c>
      <c r="F40" s="279"/>
    </row>
    <row r="41" spans="1:6" x14ac:dyDescent="0.15">
      <c r="A41" s="288" t="s">
        <v>26</v>
      </c>
      <c r="B41" s="28" t="s">
        <v>27</v>
      </c>
      <c r="C41" s="31"/>
      <c r="D41" s="32"/>
      <c r="E41" s="278" t="s">
        <v>20</v>
      </c>
      <c r="F41" s="279"/>
    </row>
    <row r="42" spans="1:6" x14ac:dyDescent="0.15">
      <c r="A42" s="288"/>
      <c r="B42" s="33" t="s">
        <v>28</v>
      </c>
      <c r="C42" s="31"/>
      <c r="D42" s="32"/>
      <c r="E42" s="278" t="s">
        <v>20</v>
      </c>
      <c r="F42" s="279"/>
    </row>
    <row r="43" spans="1:6" x14ac:dyDescent="0.15">
      <c r="A43" s="288"/>
      <c r="B43" s="28" t="s">
        <v>29</v>
      </c>
      <c r="C43" s="31"/>
      <c r="D43" s="32"/>
      <c r="E43" s="278" t="s">
        <v>20</v>
      </c>
      <c r="F43" s="279"/>
    </row>
    <row r="44" spans="1:6" x14ac:dyDescent="0.15">
      <c r="A44" s="288"/>
      <c r="B44" s="28" t="s">
        <v>25</v>
      </c>
      <c r="C44" s="31"/>
      <c r="D44" s="32"/>
      <c r="E44" s="278" t="s">
        <v>20</v>
      </c>
      <c r="F44" s="279"/>
    </row>
    <row r="45" spans="1:6" ht="12.75" customHeight="1" x14ac:dyDescent="0.15">
      <c r="A45" s="36"/>
      <c r="B45" s="37"/>
      <c r="C45" s="37"/>
      <c r="D45" s="37"/>
      <c r="E45" s="38"/>
      <c r="F45" s="39"/>
    </row>
    <row r="46" spans="1:6" ht="61.5" customHeight="1" thickBot="1" x14ac:dyDescent="0.2">
      <c r="A46" s="40"/>
      <c r="B46" s="273" t="s">
        <v>86</v>
      </c>
      <c r="C46" s="268"/>
      <c r="D46" s="268"/>
      <c r="E46" s="268"/>
      <c r="F46" s="268"/>
    </row>
    <row r="47" spans="1:6" ht="24.75" customHeight="1" thickBot="1" x14ac:dyDescent="0.2">
      <c r="A47" s="4"/>
      <c r="B47" s="41" t="s">
        <v>46</v>
      </c>
      <c r="C47" s="4"/>
      <c r="D47" s="42">
        <f>SUM(D28:D39)</f>
        <v>0</v>
      </c>
      <c r="E47" s="43" t="s">
        <v>33</v>
      </c>
      <c r="F47" s="44"/>
    </row>
    <row r="48" spans="1:6" ht="52.5" customHeight="1" x14ac:dyDescent="0.15">
      <c r="B48" s="286" t="s">
        <v>96</v>
      </c>
      <c r="C48" s="287"/>
      <c r="D48" s="12"/>
      <c r="E48" s="45" t="s">
        <v>8</v>
      </c>
    </row>
    <row r="49" spans="1:10" ht="8.25" customHeight="1" thickBot="1" x14ac:dyDescent="0.2">
      <c r="B49" s="46"/>
      <c r="C49" s="47"/>
      <c r="D49" s="12"/>
      <c r="E49" s="45"/>
    </row>
    <row r="50" spans="1:10" ht="30.75" customHeight="1" thickBot="1" x14ac:dyDescent="0.2">
      <c r="A50" s="48" t="s">
        <v>8</v>
      </c>
      <c r="B50" s="49" t="s">
        <v>87</v>
      </c>
      <c r="C50" s="50"/>
      <c r="D50" s="42">
        <f>IF($J$14=1,IF(ISERR(D47/D19),"",ROUNDDOWN(D47/D19,1)),0)</f>
        <v>0</v>
      </c>
      <c r="E50" s="51" t="s">
        <v>30</v>
      </c>
      <c r="F50" s="52"/>
    </row>
    <row r="51" spans="1:10" ht="9" customHeight="1" thickBot="1" x14ac:dyDescent="0.2">
      <c r="A51" s="48"/>
      <c r="B51" s="49"/>
      <c r="C51" s="50"/>
      <c r="D51" s="53"/>
      <c r="E51" s="51"/>
      <c r="F51" s="52"/>
    </row>
    <row r="52" spans="1:10" ht="31.5" customHeight="1" thickBot="1" x14ac:dyDescent="0.2">
      <c r="B52" s="274" t="s">
        <v>80</v>
      </c>
      <c r="D52" s="269" t="s">
        <v>49</v>
      </c>
      <c r="E52" s="270"/>
      <c r="F52" s="271"/>
      <c r="G52" s="72"/>
      <c r="H52" s="72"/>
      <c r="J52" s="281" t="str">
        <f>IF($J$14=1,IF(D50&lt;=(280*1000),1,2),"")</f>
        <v/>
      </c>
    </row>
    <row r="53" spans="1:10" ht="40.5" customHeight="1" thickBot="1" x14ac:dyDescent="0.2">
      <c r="B53" s="268"/>
      <c r="D53" s="269" t="s">
        <v>103</v>
      </c>
      <c r="E53" s="270"/>
      <c r="F53" s="271"/>
      <c r="G53" s="72"/>
      <c r="H53" s="72"/>
      <c r="J53" s="282"/>
    </row>
    <row r="54" spans="1:10" ht="9" customHeight="1" x14ac:dyDescent="0.15">
      <c r="B54" s="46"/>
      <c r="D54" s="54"/>
      <c r="E54" s="40"/>
      <c r="F54" s="40"/>
    </row>
    <row r="55" spans="1:10" ht="26.25" customHeight="1" x14ac:dyDescent="0.15">
      <c r="A55" s="10" t="s">
        <v>45</v>
      </c>
      <c r="B55" s="46"/>
      <c r="D55" s="54"/>
      <c r="E55" s="40"/>
      <c r="F55" s="40"/>
    </row>
    <row r="56" spans="1:10" ht="44.25" customHeight="1" x14ac:dyDescent="0.15">
      <c r="A56" s="10"/>
      <c r="B56" s="272" t="s">
        <v>90</v>
      </c>
      <c r="C56" s="268"/>
      <c r="D56" s="268"/>
      <c r="E56" s="268"/>
      <c r="F56" s="268"/>
    </row>
    <row r="57" spans="1:10" x14ac:dyDescent="0.15">
      <c r="B57" s="275" t="s">
        <v>91</v>
      </c>
      <c r="C57" s="276">
        <f>SUM(D32,D35)</f>
        <v>0</v>
      </c>
      <c r="D57" s="55" t="s">
        <v>35</v>
      </c>
      <c r="E57" s="56" t="s">
        <v>34</v>
      </c>
      <c r="F57" s="2"/>
      <c r="I57" s="57"/>
      <c r="J57" s="57"/>
    </row>
    <row r="58" spans="1:10" ht="40.5" customHeight="1" thickBot="1" x14ac:dyDescent="0.2">
      <c r="B58" s="275"/>
      <c r="C58" s="277"/>
      <c r="D58" s="55"/>
      <c r="E58" s="56"/>
      <c r="F58" s="2"/>
      <c r="I58" s="57"/>
      <c r="J58" s="57"/>
    </row>
    <row r="59" spans="1:10" ht="28.5" customHeight="1" thickBot="1" x14ac:dyDescent="0.2">
      <c r="B59" s="58" t="s">
        <v>50</v>
      </c>
      <c r="C59" s="59">
        <f>D47-C57</f>
        <v>0</v>
      </c>
      <c r="D59" s="55" t="s">
        <v>35</v>
      </c>
      <c r="E59" s="267" t="s">
        <v>51</v>
      </c>
      <c r="F59" s="268"/>
      <c r="I59" s="57"/>
      <c r="J59" s="57"/>
    </row>
    <row r="60" spans="1:10" x14ac:dyDescent="0.15">
      <c r="B60" s="60"/>
      <c r="C60" s="61" t="s">
        <v>83</v>
      </c>
      <c r="D60" s="55"/>
      <c r="E60" s="56"/>
      <c r="F60" s="2"/>
      <c r="I60" s="57"/>
      <c r="J60" s="57"/>
    </row>
    <row r="61" spans="1:10" x14ac:dyDescent="0.15">
      <c r="B61" s="60" t="s">
        <v>56</v>
      </c>
      <c r="C61" s="61"/>
      <c r="D61" s="55"/>
      <c r="E61" s="56"/>
      <c r="F61" s="2"/>
      <c r="I61" s="57"/>
      <c r="J61" s="57"/>
    </row>
    <row r="62" spans="1:10" x14ac:dyDescent="0.15">
      <c r="B62" s="60" t="s">
        <v>57</v>
      </c>
      <c r="C62" s="61"/>
      <c r="D62" s="55"/>
      <c r="E62" s="56"/>
      <c r="F62" s="2"/>
      <c r="I62" s="57"/>
      <c r="J62" s="57"/>
    </row>
    <row r="63" spans="1:10" x14ac:dyDescent="0.15">
      <c r="B63" s="60" t="s">
        <v>65</v>
      </c>
      <c r="C63" s="61"/>
      <c r="D63" s="55"/>
      <c r="E63" s="56"/>
      <c r="F63" s="2"/>
      <c r="I63" s="57"/>
      <c r="J63" s="57"/>
    </row>
    <row r="64" spans="1:10" x14ac:dyDescent="0.15">
      <c r="B64" s="60"/>
      <c r="C64" s="61"/>
      <c r="D64" s="55"/>
      <c r="E64" s="56"/>
      <c r="F64" s="2"/>
      <c r="I64" s="57"/>
      <c r="J64" s="57"/>
    </row>
    <row r="65" spans="2:10" x14ac:dyDescent="0.15">
      <c r="B65" s="62" t="s">
        <v>97</v>
      </c>
      <c r="C65" s="55"/>
      <c r="D65" s="63"/>
      <c r="E65" s="45"/>
      <c r="F65" s="2"/>
      <c r="I65" s="57"/>
      <c r="J65" s="57"/>
    </row>
    <row r="66" spans="2:10" x14ac:dyDescent="0.15">
      <c r="B66" s="64"/>
      <c r="C66" s="63"/>
      <c r="D66" s="65"/>
      <c r="E66" s="2"/>
      <c r="F66" s="2"/>
      <c r="I66" s="57"/>
      <c r="J66" s="57"/>
    </row>
    <row r="67" spans="2:10" x14ac:dyDescent="0.15">
      <c r="B67" s="66" t="s">
        <v>66</v>
      </c>
      <c r="C67" s="67">
        <f>IF(AND($J$14=1,$J$52=1),ROUNDDOWN(C$59/3,0),0)</f>
        <v>0</v>
      </c>
      <c r="D67" s="63" t="s">
        <v>77</v>
      </c>
      <c r="E67" s="45"/>
      <c r="F67" s="2"/>
      <c r="I67" s="57"/>
      <c r="J67" s="57"/>
    </row>
    <row r="68" spans="2:10" x14ac:dyDescent="0.15">
      <c r="B68" s="68" t="s">
        <v>82</v>
      </c>
      <c r="C68" s="67">
        <f>IF(AND($J$14=1,$J$52=1),D$19*80000,0)</f>
        <v>0</v>
      </c>
      <c r="D68" s="63" t="s">
        <v>78</v>
      </c>
      <c r="E68" s="45"/>
      <c r="F68" s="2"/>
      <c r="I68" s="57"/>
      <c r="J68" s="57"/>
    </row>
    <row r="69" spans="2:10" x14ac:dyDescent="0.15">
      <c r="B69" s="60"/>
      <c r="C69" s="69"/>
      <c r="D69" s="63"/>
      <c r="E69" s="45"/>
      <c r="F69" s="2"/>
      <c r="I69" s="57"/>
      <c r="J69" s="57"/>
    </row>
    <row r="70" spans="2:10" ht="14.25" thickBot="1" x14ac:dyDescent="0.2">
      <c r="B70" s="57" t="s">
        <v>59</v>
      </c>
      <c r="C70" s="69"/>
      <c r="D70" s="63"/>
      <c r="E70" s="45"/>
      <c r="F70" s="2"/>
      <c r="I70" s="57"/>
      <c r="J70" s="57"/>
    </row>
    <row r="71" spans="2:10" ht="36.75" thickBot="1" x14ac:dyDescent="0.2">
      <c r="B71" s="70" t="s">
        <v>93</v>
      </c>
      <c r="C71" s="79">
        <f>IF(AND($J$14=1,$J$52=1),ROUNDDOWN(IF(C67&lt;=C68,C67*1.08),0),0)</f>
        <v>0</v>
      </c>
      <c r="D71" s="63" t="s">
        <v>52</v>
      </c>
      <c r="E71" s="2"/>
      <c r="I71" s="57"/>
      <c r="J71" s="57"/>
    </row>
    <row r="72" spans="2:10" ht="36.75" thickBot="1" x14ac:dyDescent="0.2">
      <c r="B72" s="70" t="s">
        <v>71</v>
      </c>
      <c r="C72" s="79">
        <f>IF(AND($J$14=1,$J$52=1),ROUNDDOWN(IF(C67&gt;C68,C68*1.08),0),0)</f>
        <v>0</v>
      </c>
      <c r="D72" s="63" t="s">
        <v>53</v>
      </c>
      <c r="E72" s="2"/>
      <c r="I72" s="57"/>
      <c r="J72" s="57"/>
    </row>
    <row r="73" spans="2:10" x14ac:dyDescent="0.15">
      <c r="B73" s="57" t="s">
        <v>70</v>
      </c>
      <c r="C73" s="55"/>
      <c r="D73" s="63"/>
      <c r="E73" s="45"/>
      <c r="F73" s="2"/>
      <c r="I73" s="57"/>
      <c r="J73" s="57"/>
    </row>
    <row r="74" spans="2:10" x14ac:dyDescent="0.15">
      <c r="B74" s="57" t="s">
        <v>58</v>
      </c>
      <c r="C74" s="55"/>
      <c r="D74" s="55"/>
      <c r="E74" s="2"/>
      <c r="F74" s="2"/>
      <c r="I74" s="57"/>
      <c r="J74" s="57"/>
    </row>
    <row r="75" spans="2:10" x14ac:dyDescent="0.15">
      <c r="B75" s="57"/>
      <c r="C75" s="55"/>
      <c r="D75" s="55"/>
      <c r="E75" s="2"/>
      <c r="F75" s="2"/>
      <c r="I75" s="57"/>
      <c r="J75" s="57"/>
    </row>
    <row r="76" spans="2:10" x14ac:dyDescent="0.15">
      <c r="B76" s="62" t="s">
        <v>54</v>
      </c>
      <c r="C76" s="62"/>
      <c r="D76" s="62"/>
      <c r="E76" s="2"/>
      <c r="F76" s="2"/>
      <c r="I76" s="57"/>
      <c r="J76" s="57"/>
    </row>
    <row r="77" spans="2:10" x14ac:dyDescent="0.15">
      <c r="B77" s="64" t="s">
        <v>55</v>
      </c>
      <c r="C77" s="55"/>
      <c r="D77" s="55"/>
      <c r="E77" s="2"/>
      <c r="F77" s="2"/>
      <c r="I77" s="57"/>
      <c r="J77" s="57"/>
    </row>
    <row r="78" spans="2:10" x14ac:dyDescent="0.15">
      <c r="B78" s="66" t="s">
        <v>67</v>
      </c>
      <c r="C78" s="67">
        <f>IF($J$14=2,ROUNDDOWN(C$59/3,0),0)</f>
        <v>0</v>
      </c>
      <c r="D78" s="63" t="s">
        <v>77</v>
      </c>
      <c r="E78" s="45"/>
      <c r="F78" s="2"/>
      <c r="I78" s="57"/>
      <c r="J78" s="57"/>
    </row>
    <row r="79" spans="2:10" x14ac:dyDescent="0.15">
      <c r="B79" s="68" t="s">
        <v>68</v>
      </c>
      <c r="C79" s="67">
        <f>IF($J$14=2,D$19*90000,0)</f>
        <v>0</v>
      </c>
      <c r="D79" s="63" t="s">
        <v>78</v>
      </c>
      <c r="E79" s="45"/>
      <c r="F79" s="2"/>
      <c r="I79" s="57"/>
      <c r="J79" s="57"/>
    </row>
    <row r="80" spans="2:10" x14ac:dyDescent="0.15">
      <c r="B80" s="60"/>
      <c r="C80" s="69"/>
      <c r="D80" s="63"/>
      <c r="E80" s="45"/>
      <c r="F80" s="2"/>
      <c r="I80" s="57"/>
      <c r="J80" s="57"/>
    </row>
    <row r="81" spans="2:10" ht="14.25" thickBot="1" x14ac:dyDescent="0.2">
      <c r="B81" s="57" t="s">
        <v>59</v>
      </c>
      <c r="C81" s="69"/>
      <c r="D81" s="63"/>
      <c r="E81" s="45"/>
      <c r="F81" s="2"/>
      <c r="I81" s="57"/>
      <c r="J81" s="57"/>
    </row>
    <row r="82" spans="2:10" ht="36.75" thickBot="1" x14ac:dyDescent="0.2">
      <c r="B82" s="70" t="s">
        <v>94</v>
      </c>
      <c r="C82" s="79">
        <f>IF($J$14=2,ROUNDDOWN(IF(C78&lt;=C79,C78*1.08,0),0),0)</f>
        <v>0</v>
      </c>
      <c r="D82" s="63" t="s">
        <v>52</v>
      </c>
      <c r="E82" s="45" t="s">
        <v>79</v>
      </c>
      <c r="F82" s="2"/>
      <c r="I82" s="57"/>
      <c r="J82" s="57"/>
    </row>
    <row r="83" spans="2:10" ht="36.75" thickBot="1" x14ac:dyDescent="0.2">
      <c r="B83" s="70" t="s">
        <v>71</v>
      </c>
      <c r="C83" s="79">
        <f>IF($J$14=2,ROUNDDOWN(IF(C78&gt;C79,C79*1.08,0),0),0)</f>
        <v>0</v>
      </c>
      <c r="D83" s="63" t="s">
        <v>53</v>
      </c>
      <c r="E83" s="45"/>
      <c r="F83" s="2"/>
      <c r="I83" s="57"/>
      <c r="J83" s="57"/>
    </row>
    <row r="84" spans="2:10" x14ac:dyDescent="0.15">
      <c r="B84" s="57" t="s">
        <v>70</v>
      </c>
      <c r="C84" s="55"/>
      <c r="D84" s="63"/>
      <c r="E84" s="45"/>
      <c r="F84" s="2"/>
      <c r="I84" s="57"/>
      <c r="J84" s="57"/>
    </row>
    <row r="85" spans="2:10" x14ac:dyDescent="0.15">
      <c r="B85" s="57" t="s">
        <v>58</v>
      </c>
      <c r="C85" s="55"/>
      <c r="D85" s="55"/>
      <c r="E85" s="2"/>
      <c r="F85" s="2"/>
      <c r="I85" s="57"/>
      <c r="J85" s="57"/>
    </row>
    <row r="86" spans="2:10" x14ac:dyDescent="0.15">
      <c r="B86" s="57"/>
      <c r="C86" s="55"/>
      <c r="D86" s="55"/>
      <c r="E86" s="2"/>
      <c r="F86" s="2"/>
      <c r="I86" s="57"/>
      <c r="J86" s="57"/>
    </row>
    <row r="87" spans="2:10" x14ac:dyDescent="0.15">
      <c r="B87" s="62" t="s">
        <v>60</v>
      </c>
      <c r="C87" s="62"/>
      <c r="D87" s="62"/>
      <c r="E87" s="2"/>
      <c r="F87" s="2"/>
      <c r="I87" s="57"/>
      <c r="J87" s="57"/>
    </row>
    <row r="88" spans="2:10" x14ac:dyDescent="0.15">
      <c r="B88" s="64" t="s">
        <v>55</v>
      </c>
      <c r="C88" s="55"/>
      <c r="D88" s="55"/>
      <c r="E88" s="2"/>
      <c r="F88" s="2"/>
      <c r="I88" s="57"/>
      <c r="J88" s="57"/>
    </row>
    <row r="89" spans="2:10" x14ac:dyDescent="0.15">
      <c r="B89" s="66" t="s">
        <v>69</v>
      </c>
      <c r="C89" s="67">
        <f>IF($J$14=3,ROUNDDOWN(C$59/3,0),0)</f>
        <v>0</v>
      </c>
      <c r="D89" s="63" t="s">
        <v>77</v>
      </c>
      <c r="E89" s="45"/>
      <c r="F89" s="2"/>
      <c r="I89" s="57"/>
      <c r="J89" s="57"/>
    </row>
    <row r="90" spans="2:10" x14ac:dyDescent="0.15">
      <c r="B90" s="68" t="s">
        <v>68</v>
      </c>
      <c r="C90" s="67">
        <f>IF($J$14=3,D$19*90000,0)</f>
        <v>0</v>
      </c>
      <c r="D90" s="63" t="s">
        <v>78</v>
      </c>
      <c r="E90" s="45"/>
      <c r="F90" s="2"/>
      <c r="I90" s="57"/>
      <c r="J90" s="57"/>
    </row>
    <row r="91" spans="2:10" x14ac:dyDescent="0.15">
      <c r="B91" s="60"/>
      <c r="C91" s="69"/>
      <c r="D91" s="63"/>
      <c r="E91" s="45"/>
      <c r="F91" s="2"/>
      <c r="I91" s="57"/>
      <c r="J91" s="57"/>
    </row>
    <row r="92" spans="2:10" ht="14.25" thickBot="1" x14ac:dyDescent="0.2">
      <c r="B92" s="57" t="s">
        <v>59</v>
      </c>
      <c r="C92" s="69"/>
      <c r="D92" s="63"/>
      <c r="E92" s="45"/>
      <c r="F92" s="2"/>
      <c r="I92" s="57"/>
      <c r="J92" s="57"/>
    </row>
    <row r="93" spans="2:10" ht="36.75" thickBot="1" x14ac:dyDescent="0.2">
      <c r="B93" s="70" t="s">
        <v>95</v>
      </c>
      <c r="C93" s="80">
        <f>IF($J$14=3,ROUNDDOWN(IF(C89&lt;=C90,C89,0),0),0)</f>
        <v>0</v>
      </c>
      <c r="D93" s="63" t="s">
        <v>73</v>
      </c>
      <c r="E93" s="45"/>
      <c r="F93" s="2"/>
      <c r="I93" s="57"/>
      <c r="J93" s="57"/>
    </row>
    <row r="94" spans="2:10" ht="36.75" thickBot="1" x14ac:dyDescent="0.2">
      <c r="B94" s="70" t="s">
        <v>72</v>
      </c>
      <c r="C94" s="80">
        <f>IF($J$14=3,ROUNDDOWN(IF(C89&gt;C90,C90,0),0),0)</f>
        <v>0</v>
      </c>
      <c r="D94" s="63" t="s">
        <v>74</v>
      </c>
      <c r="E94" s="45"/>
      <c r="F94" s="2"/>
      <c r="I94" s="57"/>
      <c r="J94" s="57"/>
    </row>
    <row r="95" spans="2:10" x14ac:dyDescent="0.15">
      <c r="B95" s="57" t="s">
        <v>70</v>
      </c>
      <c r="C95" s="55"/>
      <c r="D95" s="63"/>
      <c r="E95" s="2"/>
      <c r="F95" s="2"/>
      <c r="I95" s="57"/>
      <c r="J95" s="57"/>
    </row>
    <row r="96" spans="2:10" x14ac:dyDescent="0.15">
      <c r="B96" s="57" t="s">
        <v>58</v>
      </c>
      <c r="C96" s="55"/>
      <c r="D96" s="55"/>
      <c r="E96" s="2"/>
      <c r="F96" s="2"/>
      <c r="I96" s="57"/>
      <c r="J96" s="57"/>
    </row>
    <row r="97" spans="2:10" x14ac:dyDescent="0.15">
      <c r="B97" s="55"/>
      <c r="C97" s="55"/>
      <c r="D97" s="55"/>
      <c r="E97" s="2"/>
      <c r="F97" s="2"/>
      <c r="I97" s="57"/>
      <c r="J97" s="57"/>
    </row>
    <row r="98" spans="2:10" x14ac:dyDescent="0.15">
      <c r="B98" s="71" t="s">
        <v>88</v>
      </c>
      <c r="C98" s="55"/>
      <c r="D98" s="55"/>
      <c r="E98" s="2"/>
      <c r="F98" s="2"/>
      <c r="I98" s="57"/>
      <c r="J98" s="57"/>
    </row>
    <row r="99" spans="2:10" x14ac:dyDescent="0.15">
      <c r="B99" s="55"/>
      <c r="C99" s="55"/>
      <c r="D99" s="55"/>
      <c r="E99" s="2"/>
      <c r="F99" s="2"/>
      <c r="I99" s="57"/>
      <c r="J99" s="57"/>
    </row>
    <row r="100" spans="2:10" x14ac:dyDescent="0.15">
      <c r="B100" s="55"/>
      <c r="C100" s="55"/>
      <c r="D100" s="55"/>
      <c r="E100" s="2"/>
      <c r="F100" s="2"/>
      <c r="I100" s="57"/>
      <c r="J100" s="57"/>
    </row>
    <row r="101" spans="2:10" x14ac:dyDescent="0.15">
      <c r="B101" s="55"/>
      <c r="C101" s="55"/>
      <c r="D101" s="55"/>
      <c r="E101" s="2"/>
      <c r="F101" s="2"/>
      <c r="I101" s="57"/>
      <c r="J101" s="57"/>
    </row>
    <row r="102" spans="2:10" x14ac:dyDescent="0.15">
      <c r="B102" s="55"/>
      <c r="C102" s="55"/>
      <c r="D102" s="55"/>
      <c r="E102" s="2"/>
      <c r="F102" s="2"/>
      <c r="I102" s="57"/>
      <c r="J102" s="57"/>
    </row>
    <row r="103" spans="2:10" x14ac:dyDescent="0.15">
      <c r="B103" s="55"/>
      <c r="C103" s="55"/>
      <c r="D103" s="55"/>
      <c r="E103" s="2"/>
      <c r="F103" s="2"/>
      <c r="I103" s="57"/>
      <c r="J103" s="57"/>
    </row>
    <row r="104" spans="2:10" x14ac:dyDescent="0.15">
      <c r="B104" s="55"/>
      <c r="C104" s="55"/>
      <c r="D104" s="55"/>
      <c r="E104" s="2"/>
      <c r="F104" s="2"/>
      <c r="I104" s="57"/>
      <c r="J104" s="57"/>
    </row>
    <row r="105" spans="2:10" x14ac:dyDescent="0.15">
      <c r="B105" s="55"/>
      <c r="C105" s="55"/>
      <c r="D105" s="55"/>
      <c r="E105" s="2"/>
      <c r="F105" s="2"/>
      <c r="I105" s="57"/>
      <c r="J105" s="57"/>
    </row>
    <row r="106" spans="2:10" x14ac:dyDescent="0.15">
      <c r="B106" s="55"/>
      <c r="C106" s="55"/>
      <c r="D106" s="55"/>
      <c r="E106" s="2"/>
      <c r="F106" s="2"/>
      <c r="I106" s="57"/>
      <c r="J106" s="57"/>
    </row>
    <row r="107" spans="2:10" x14ac:dyDescent="0.15">
      <c r="B107" s="55"/>
      <c r="C107" s="55"/>
      <c r="D107" s="55"/>
      <c r="E107" s="2"/>
      <c r="F107" s="2"/>
      <c r="I107" s="57"/>
      <c r="J107" s="57"/>
    </row>
  </sheetData>
  <sheetProtection algorithmName="SHA-512" hashValue="/nwRUX9xOgd73lX3RNLrQAYvjofAljyXBbYl38YHyxg2e8Z2csqWE1a5fLrlcgo1IOR8/TbTTXQQzgaAypAlrg==" saltValue="m4QRO4ZA4tu7Z714Z9Zhqw==" spinCount="100000" sheet="1" objects="1" scenarios="1"/>
  <mergeCells count="39">
    <mergeCell ref="E33:F33"/>
    <mergeCell ref="F11:G11"/>
    <mergeCell ref="B17:C17"/>
    <mergeCell ref="B18:C18"/>
    <mergeCell ref="B19:C19"/>
    <mergeCell ref="E27:F27"/>
    <mergeCell ref="B11:D11"/>
    <mergeCell ref="J52:J53"/>
    <mergeCell ref="B15:F15"/>
    <mergeCell ref="E28:F28"/>
    <mergeCell ref="A26:F26"/>
    <mergeCell ref="E37:F37"/>
    <mergeCell ref="E29:F29"/>
    <mergeCell ref="B48:C48"/>
    <mergeCell ref="A37:A39"/>
    <mergeCell ref="E41:F41"/>
    <mergeCell ref="E42:F42"/>
    <mergeCell ref="E30:F30"/>
    <mergeCell ref="A29:A36"/>
    <mergeCell ref="A41:A44"/>
    <mergeCell ref="E38:F38"/>
    <mergeCell ref="E39:F39"/>
    <mergeCell ref="E32:F32"/>
    <mergeCell ref="E59:F59"/>
    <mergeCell ref="D52:F52"/>
    <mergeCell ref="D53:F53"/>
    <mergeCell ref="B56:F56"/>
    <mergeCell ref="B22:F22"/>
    <mergeCell ref="B46:F46"/>
    <mergeCell ref="B52:B53"/>
    <mergeCell ref="B57:B58"/>
    <mergeCell ref="C57:C58"/>
    <mergeCell ref="E44:F44"/>
    <mergeCell ref="E35:F35"/>
    <mergeCell ref="E36:F36"/>
    <mergeCell ref="E40:F40"/>
    <mergeCell ref="E34:F34"/>
    <mergeCell ref="E43:F43"/>
    <mergeCell ref="E31:F31"/>
  </mergeCells>
  <phoneticPr fontId="5"/>
  <conditionalFormatting sqref="D52:F52">
    <cfRule type="expression" dxfId="6" priority="11">
      <formula>$G$52="合格"</formula>
    </cfRule>
  </conditionalFormatting>
  <conditionalFormatting sqref="D53:F53">
    <cfRule type="expression" dxfId="5" priority="10">
      <formula>$G$52="不合格"</formula>
    </cfRule>
  </conditionalFormatting>
  <conditionalFormatting sqref="B65:D65">
    <cfRule type="expression" dxfId="4" priority="12">
      <formula>AND($J$14=1,$J$52=1)</formula>
    </cfRule>
  </conditionalFormatting>
  <conditionalFormatting sqref="B76:D76">
    <cfRule type="expression" dxfId="3" priority="13">
      <formula>$J$14=2</formula>
    </cfRule>
  </conditionalFormatting>
  <conditionalFormatting sqref="B87:D87">
    <cfRule type="expression" dxfId="2" priority="14">
      <formula>$J$14=3</formula>
    </cfRule>
  </conditionalFormatting>
  <dataValidations disablePrompts="1" count="1">
    <dataValidation type="list" allowBlank="1" showInputMessage="1" showErrorMessage="1" sqref="H11">
      <formula1>$J$10:$J$12</formula1>
    </dataValidation>
  </dataValidations>
  <pageMargins left="0.69930555555555596" right="0.69930555555555596" top="0.75" bottom="0.75" header="0.3" footer="0.3"/>
  <pageSetup paperSize="9" scale="80" fitToHeight="0" orientation="portrait" r:id="rId1"/>
  <rowBreaks count="1" manualBreakCount="1">
    <brk id="53" max="16383" man="1"/>
  </rowBreaks>
  <drawing r:id="rId2"/>
  <legacyDrawing r:id="rId3"/>
  <controls>
    <mc:AlternateContent xmlns:mc="http://schemas.openxmlformats.org/markup-compatibility/2006">
      <mc:Choice Requires="x14">
        <control shapeId="1026" r:id="rId4" name="ComboBox1">
          <controlPr defaultSize="0" autoLine="0" autoPict="0" linkedCell="F11" listFillRange="J10:J12" r:id="rId5">
            <anchor moveWithCells="1">
              <from>
                <xdr:col>5</xdr:col>
                <xdr:colOff>38100</xdr:colOff>
                <xdr:row>10</xdr:row>
                <xdr:rowOff>123825</xdr:rowOff>
              </from>
              <to>
                <xdr:col>7</xdr:col>
                <xdr:colOff>247650</xdr:colOff>
                <xdr:row>10</xdr:row>
                <xdr:rowOff>400050</xdr:rowOff>
              </to>
            </anchor>
          </controlPr>
        </control>
      </mc:Choice>
      <mc:Fallback>
        <control shapeId="1026" r:id="rId4" name="Combo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99"/>
  <sheetViews>
    <sheetView showZeros="0" zoomScale="110" zoomScaleNormal="110" workbookViewId="0"/>
  </sheetViews>
  <sheetFormatPr defaultColWidth="9" defaultRowHeight="13.5" x14ac:dyDescent="0.15"/>
  <cols>
    <col min="1" max="1" width="10.25" style="181" customWidth="1"/>
    <col min="2" max="2" width="33.875" style="181" customWidth="1"/>
    <col min="3" max="3" width="15.875" style="181" customWidth="1"/>
    <col min="4" max="4" width="15" style="181" customWidth="1"/>
    <col min="5" max="5" width="4.25" style="181" customWidth="1"/>
    <col min="6" max="6" width="18.375" style="181" customWidth="1"/>
    <col min="7" max="7" width="9" style="180"/>
    <col min="8" max="8" width="2.75" style="180" customWidth="1"/>
    <col min="9" max="9" width="3" style="179" hidden="1" customWidth="1"/>
    <col min="10" max="11" width="9" style="179" hidden="1" customWidth="1"/>
    <col min="12" max="16384" width="9" style="179"/>
  </cols>
  <sheetData>
    <row r="1" spans="1:11" x14ac:dyDescent="0.15">
      <c r="A1" s="181" t="s">
        <v>37</v>
      </c>
      <c r="F1" s="264" t="s">
        <v>299</v>
      </c>
    </row>
    <row r="2" spans="1:11" x14ac:dyDescent="0.15">
      <c r="F2" s="214"/>
    </row>
    <row r="3" spans="1:11" x14ac:dyDescent="0.15">
      <c r="B3" s="266" t="s">
        <v>298</v>
      </c>
      <c r="C3" s="231"/>
      <c r="D3" s="231"/>
      <c r="E3" s="231"/>
      <c r="F3" s="231"/>
      <c r="G3" s="181"/>
      <c r="H3" s="181"/>
    </row>
    <row r="4" spans="1:11" ht="14.25" x14ac:dyDescent="0.15">
      <c r="B4" s="265"/>
    </row>
    <row r="5" spans="1:11" x14ac:dyDescent="0.15">
      <c r="A5" s="264" t="s">
        <v>0</v>
      </c>
      <c r="B5" s="264" t="s">
        <v>297</v>
      </c>
    </row>
    <row r="6" spans="1:11" ht="13.5" customHeight="1" x14ac:dyDescent="0.15">
      <c r="A6" s="263" t="s">
        <v>89</v>
      </c>
      <c r="B6" s="263"/>
    </row>
    <row r="7" spans="1:11" x14ac:dyDescent="0.15">
      <c r="A7" s="252"/>
      <c r="B7" s="214"/>
    </row>
    <row r="8" spans="1:11" x14ac:dyDescent="0.15">
      <c r="A8" s="252"/>
      <c r="B8" s="214" t="s">
        <v>84</v>
      </c>
      <c r="C8" s="180"/>
      <c r="D8" s="180"/>
      <c r="E8" s="180"/>
      <c r="F8" s="180"/>
    </row>
    <row r="9" spans="1:11" s="250" customFormat="1" x14ac:dyDescent="0.15">
      <c r="A9" s="258"/>
      <c r="B9" s="262" t="s">
        <v>98</v>
      </c>
      <c r="C9" s="255"/>
      <c r="D9" s="255"/>
      <c r="E9" s="255"/>
      <c r="F9" s="255"/>
      <c r="G9" s="255"/>
      <c r="H9" s="255"/>
      <c r="I9" s="250">
        <v>1</v>
      </c>
      <c r="J9" s="261" t="s">
        <v>296</v>
      </c>
      <c r="K9" s="253"/>
    </row>
    <row r="10" spans="1:11" s="250" customFormat="1" ht="28.5" customHeight="1" x14ac:dyDescent="0.15">
      <c r="B10" s="315" t="s">
        <v>295</v>
      </c>
      <c r="C10" s="316"/>
      <c r="D10" s="316"/>
      <c r="E10" s="260"/>
      <c r="F10" s="317" t="s">
        <v>104</v>
      </c>
      <c r="G10" s="318"/>
      <c r="H10" s="239"/>
      <c r="I10" s="250">
        <v>2</v>
      </c>
      <c r="J10" s="259" t="s">
        <v>294</v>
      </c>
      <c r="K10" s="253"/>
    </row>
    <row r="11" spans="1:11" s="250" customFormat="1" x14ac:dyDescent="0.15">
      <c r="A11" s="258"/>
      <c r="B11" s="257"/>
      <c r="C11" s="256"/>
      <c r="D11" s="256"/>
      <c r="E11" s="256"/>
      <c r="F11" s="256"/>
      <c r="G11" s="255"/>
      <c r="H11" s="255"/>
      <c r="J11" s="254"/>
      <c r="K11" s="253"/>
    </row>
    <row r="12" spans="1:11" x14ac:dyDescent="0.15">
      <c r="A12" s="234"/>
      <c r="B12" s="252"/>
      <c r="J12" s="251" t="str">
        <f>IF($F$10="中小企業等以外の民間企業",1,IF($F$10="中小企業等",2,""))</f>
        <v/>
      </c>
    </row>
    <row r="13" spans="1:11" x14ac:dyDescent="0.15">
      <c r="A13" s="201" t="s">
        <v>38</v>
      </c>
      <c r="B13" s="201"/>
      <c r="J13" s="250"/>
    </row>
    <row r="14" spans="1:11" x14ac:dyDescent="0.15">
      <c r="A14" s="234"/>
      <c r="B14" s="181" t="s">
        <v>293</v>
      </c>
      <c r="C14" s="180"/>
      <c r="D14" s="180"/>
      <c r="E14" s="249"/>
      <c r="F14" s="181" t="s">
        <v>75</v>
      </c>
    </row>
    <row r="15" spans="1:11" ht="34.5" customHeight="1" x14ac:dyDescent="0.15">
      <c r="A15" s="234"/>
      <c r="B15" s="307" t="s">
        <v>61</v>
      </c>
      <c r="C15" s="308"/>
      <c r="D15" s="308"/>
      <c r="E15" s="308"/>
      <c r="F15" s="308"/>
    </row>
    <row r="16" spans="1:11" ht="12" customHeight="1" x14ac:dyDescent="0.15">
      <c r="A16" s="234"/>
      <c r="B16" s="248"/>
      <c r="D16" s="235" t="s">
        <v>39</v>
      </c>
      <c r="E16" s="247"/>
    </row>
    <row r="17" spans="1:9" ht="13.5" customHeight="1" x14ac:dyDescent="0.15">
      <c r="A17" s="234"/>
      <c r="B17" s="309" t="s">
        <v>2</v>
      </c>
      <c r="C17" s="310"/>
      <c r="D17" s="246"/>
      <c r="E17" s="245" t="s">
        <v>3</v>
      </c>
      <c r="F17" s="181" t="s">
        <v>4</v>
      </c>
    </row>
    <row r="18" spans="1:9" ht="13.5" customHeight="1" thickBot="1" x14ac:dyDescent="0.2">
      <c r="A18" s="234"/>
      <c r="B18" s="309" t="s">
        <v>5</v>
      </c>
      <c r="C18" s="310"/>
      <c r="D18" s="244"/>
      <c r="E18" s="243" t="s">
        <v>3</v>
      </c>
      <c r="F18" s="181" t="s">
        <v>6</v>
      </c>
    </row>
    <row r="19" spans="1:9" ht="15.75" customHeight="1" thickBot="1" x14ac:dyDescent="0.2">
      <c r="A19" s="234"/>
      <c r="B19" s="311" t="s">
        <v>292</v>
      </c>
      <c r="C19" s="312"/>
      <c r="D19" s="242">
        <f>IF(AND(ISBLANK(D17),ISBLANK(D18)),0,ROUNDDOWN(MIN(D17:D18),0))</f>
        <v>0</v>
      </c>
      <c r="E19" s="241" t="s">
        <v>3</v>
      </c>
      <c r="F19" s="240" t="s">
        <v>7</v>
      </c>
    </row>
    <row r="20" spans="1:9" ht="9" customHeight="1" x14ac:dyDescent="0.15">
      <c r="A20" s="234"/>
      <c r="B20" s="236"/>
      <c r="C20" s="239"/>
      <c r="D20" s="238"/>
      <c r="E20" s="237"/>
    </row>
    <row r="21" spans="1:9" x14ac:dyDescent="0.15">
      <c r="A21" s="201" t="s">
        <v>43</v>
      </c>
      <c r="B21" s="201"/>
      <c r="C21" s="236"/>
      <c r="D21" s="235" t="s">
        <v>8</v>
      </c>
      <c r="E21" s="232"/>
    </row>
    <row r="22" spans="1:9" ht="13.5" customHeight="1" x14ac:dyDescent="0.15">
      <c r="A22" s="234"/>
      <c r="B22" s="326" t="s">
        <v>48</v>
      </c>
      <c r="C22" s="322"/>
      <c r="D22" s="322"/>
      <c r="E22" s="322"/>
      <c r="F22" s="322"/>
    </row>
    <row r="23" spans="1:9" x14ac:dyDescent="0.15">
      <c r="A23" s="234"/>
      <c r="B23" s="181" t="s">
        <v>44</v>
      </c>
      <c r="C23" s="233"/>
      <c r="D23" s="232"/>
      <c r="E23" s="232"/>
      <c r="F23" s="180"/>
      <c r="I23" s="231"/>
    </row>
    <row r="24" spans="1:9" x14ac:dyDescent="0.15">
      <c r="A24" s="234"/>
      <c r="B24" s="181" t="s">
        <v>42</v>
      </c>
      <c r="C24" s="233"/>
      <c r="D24" s="232"/>
      <c r="E24" s="232"/>
      <c r="F24" s="180"/>
      <c r="I24" s="231"/>
    </row>
    <row r="25" spans="1:9" x14ac:dyDescent="0.15">
      <c r="A25" s="234"/>
      <c r="C25" s="233"/>
      <c r="D25" s="232"/>
      <c r="E25" s="232"/>
      <c r="F25" s="180"/>
      <c r="I25" s="231"/>
    </row>
    <row r="26" spans="1:9" ht="39.75" customHeight="1" x14ac:dyDescent="0.15">
      <c r="A26" s="305" t="s">
        <v>62</v>
      </c>
      <c r="B26" s="306"/>
      <c r="C26" s="306"/>
      <c r="D26" s="306"/>
      <c r="E26" s="306"/>
      <c r="F26" s="306"/>
    </row>
    <row r="27" spans="1:9" ht="39" customHeight="1" x14ac:dyDescent="0.15">
      <c r="A27" s="230" t="s">
        <v>9</v>
      </c>
      <c r="B27" s="230" t="s">
        <v>10</v>
      </c>
      <c r="C27" s="229" t="s">
        <v>64</v>
      </c>
      <c r="D27" s="229" t="s">
        <v>41</v>
      </c>
      <c r="E27" s="313" t="s">
        <v>291</v>
      </c>
      <c r="F27" s="314"/>
    </row>
    <row r="28" spans="1:9" ht="15.95" customHeight="1" x14ac:dyDescent="0.15">
      <c r="A28" s="228" t="s">
        <v>11</v>
      </c>
      <c r="B28" s="222" t="s">
        <v>76</v>
      </c>
      <c r="C28" s="227" t="s">
        <v>290</v>
      </c>
      <c r="D28" s="226"/>
      <c r="E28" s="304" t="s">
        <v>12</v>
      </c>
      <c r="F28" s="303"/>
    </row>
    <row r="29" spans="1:9" x14ac:dyDescent="0.15">
      <c r="A29" s="300" t="s">
        <v>13</v>
      </c>
      <c r="B29" s="222" t="s">
        <v>289</v>
      </c>
      <c r="C29" s="221"/>
      <c r="D29" s="220"/>
      <c r="E29" s="304" t="s">
        <v>12</v>
      </c>
      <c r="F29" s="303"/>
    </row>
    <row r="30" spans="1:9" x14ac:dyDescent="0.15">
      <c r="A30" s="300"/>
      <c r="B30" s="222" t="s">
        <v>288</v>
      </c>
      <c r="C30" s="221"/>
      <c r="D30" s="220"/>
      <c r="E30" s="304" t="s">
        <v>12</v>
      </c>
      <c r="F30" s="303"/>
    </row>
    <row r="31" spans="1:9" x14ac:dyDescent="0.15">
      <c r="A31" s="300"/>
      <c r="B31" s="223" t="s">
        <v>14</v>
      </c>
      <c r="C31" s="221"/>
      <c r="D31" s="220"/>
      <c r="E31" s="304" t="s">
        <v>12</v>
      </c>
      <c r="F31" s="303"/>
    </row>
    <row r="32" spans="1:9" x14ac:dyDescent="0.15">
      <c r="A32" s="300"/>
      <c r="B32" s="225" t="s">
        <v>287</v>
      </c>
      <c r="C32" s="221"/>
      <c r="D32" s="220"/>
      <c r="E32" s="304" t="s">
        <v>286</v>
      </c>
      <c r="F32" s="303"/>
    </row>
    <row r="33" spans="1:6" x14ac:dyDescent="0.15">
      <c r="A33" s="300"/>
      <c r="B33" s="223" t="s">
        <v>15</v>
      </c>
      <c r="C33" s="221"/>
      <c r="D33" s="220"/>
      <c r="E33" s="304" t="s">
        <v>12</v>
      </c>
      <c r="F33" s="303"/>
    </row>
    <row r="34" spans="1:6" x14ac:dyDescent="0.15">
      <c r="A34" s="300"/>
      <c r="B34" s="223" t="s">
        <v>16</v>
      </c>
      <c r="C34" s="221"/>
      <c r="D34" s="220"/>
      <c r="E34" s="304" t="s">
        <v>12</v>
      </c>
      <c r="F34" s="303"/>
    </row>
    <row r="35" spans="1:6" x14ac:dyDescent="0.15">
      <c r="A35" s="300"/>
      <c r="B35" s="223" t="s">
        <v>17</v>
      </c>
      <c r="C35" s="221"/>
      <c r="D35" s="220"/>
      <c r="E35" s="304" t="s">
        <v>286</v>
      </c>
      <c r="F35" s="303"/>
    </row>
    <row r="36" spans="1:6" x14ac:dyDescent="0.15">
      <c r="A36" s="300"/>
      <c r="B36" s="222" t="s">
        <v>18</v>
      </c>
      <c r="C36" s="221"/>
      <c r="D36" s="220"/>
      <c r="E36" s="304" t="s">
        <v>12</v>
      </c>
      <c r="F36" s="303"/>
    </row>
    <row r="37" spans="1:6" x14ac:dyDescent="0.15">
      <c r="A37" s="300" t="s">
        <v>21</v>
      </c>
      <c r="B37" s="222" t="s">
        <v>22</v>
      </c>
      <c r="C37" s="221"/>
      <c r="D37" s="220"/>
      <c r="E37" s="304" t="s">
        <v>12</v>
      </c>
      <c r="F37" s="303"/>
    </row>
    <row r="38" spans="1:6" x14ac:dyDescent="0.15">
      <c r="A38" s="301"/>
      <c r="B38" s="222" t="s">
        <v>23</v>
      </c>
      <c r="C38" s="221"/>
      <c r="D38" s="220"/>
      <c r="E38" s="304" t="s">
        <v>12</v>
      </c>
      <c r="F38" s="303"/>
    </row>
    <row r="39" spans="1:6" x14ac:dyDescent="0.15">
      <c r="A39" s="301"/>
      <c r="B39" s="222" t="s">
        <v>24</v>
      </c>
      <c r="C39" s="221"/>
      <c r="D39" s="220"/>
      <c r="E39" s="304" t="s">
        <v>12</v>
      </c>
      <c r="F39" s="303"/>
    </row>
    <row r="40" spans="1:6" x14ac:dyDescent="0.15">
      <c r="A40" s="224" t="s">
        <v>19</v>
      </c>
      <c r="B40" s="222" t="s">
        <v>19</v>
      </c>
      <c r="C40" s="221"/>
      <c r="D40" s="220"/>
      <c r="E40" s="302" t="s">
        <v>20</v>
      </c>
      <c r="F40" s="303"/>
    </row>
    <row r="41" spans="1:6" x14ac:dyDescent="0.15">
      <c r="A41" s="300" t="s">
        <v>26</v>
      </c>
      <c r="B41" s="222" t="s">
        <v>27</v>
      </c>
      <c r="C41" s="221"/>
      <c r="D41" s="220"/>
      <c r="E41" s="302" t="s">
        <v>20</v>
      </c>
      <c r="F41" s="303"/>
    </row>
    <row r="42" spans="1:6" x14ac:dyDescent="0.15">
      <c r="A42" s="300"/>
      <c r="B42" s="223" t="s">
        <v>28</v>
      </c>
      <c r="C42" s="221"/>
      <c r="D42" s="220"/>
      <c r="E42" s="302" t="s">
        <v>20</v>
      </c>
      <c r="F42" s="303"/>
    </row>
    <row r="43" spans="1:6" x14ac:dyDescent="0.15">
      <c r="A43" s="300"/>
      <c r="B43" s="222" t="s">
        <v>29</v>
      </c>
      <c r="C43" s="221"/>
      <c r="D43" s="220"/>
      <c r="E43" s="302" t="s">
        <v>20</v>
      </c>
      <c r="F43" s="303"/>
    </row>
    <row r="44" spans="1:6" x14ac:dyDescent="0.15">
      <c r="A44" s="300"/>
      <c r="B44" s="222" t="s">
        <v>25</v>
      </c>
      <c r="C44" s="221"/>
      <c r="D44" s="220"/>
      <c r="E44" s="302" t="s">
        <v>20</v>
      </c>
      <c r="F44" s="303"/>
    </row>
    <row r="45" spans="1:6" ht="12.75" customHeight="1" x14ac:dyDescent="0.15">
      <c r="A45" s="219"/>
      <c r="B45" s="218"/>
      <c r="C45" s="218"/>
      <c r="D45" s="218"/>
      <c r="E45" s="217"/>
      <c r="F45" s="216"/>
    </row>
    <row r="46" spans="1:6" ht="60.75" customHeight="1" thickBot="1" x14ac:dyDescent="0.2">
      <c r="A46" s="202"/>
      <c r="B46" s="307" t="s">
        <v>86</v>
      </c>
      <c r="C46" s="322"/>
      <c r="D46" s="322"/>
      <c r="E46" s="322"/>
      <c r="F46" s="322"/>
    </row>
    <row r="47" spans="1:6" ht="24" customHeight="1" thickBot="1" x14ac:dyDescent="0.2">
      <c r="A47" s="214"/>
      <c r="B47" s="215" t="s">
        <v>46</v>
      </c>
      <c r="C47" s="214"/>
      <c r="D47" s="211">
        <f>SUM(D28:D39)</f>
        <v>0</v>
      </c>
      <c r="E47" s="213" t="s">
        <v>285</v>
      </c>
      <c r="F47" s="212"/>
    </row>
    <row r="48" spans="1:6" ht="51.75" customHeight="1" thickBot="1" x14ac:dyDescent="0.2">
      <c r="B48" s="328" t="s">
        <v>284</v>
      </c>
      <c r="C48" s="329"/>
      <c r="D48" s="329"/>
      <c r="E48" s="186" t="s">
        <v>8</v>
      </c>
    </row>
    <row r="49" spans="1:10" ht="30.75" customHeight="1" thickBot="1" x14ac:dyDescent="0.2">
      <c r="A49" s="210" t="s">
        <v>8</v>
      </c>
      <c r="B49" s="209" t="s">
        <v>87</v>
      </c>
      <c r="C49" s="208"/>
      <c r="D49" s="211">
        <f>IF($J$12=1,IF(ISERR(D47/D19),"",ROUNDDOWN(D47/D19,1)),0)</f>
        <v>0</v>
      </c>
      <c r="E49" s="206" t="s">
        <v>30</v>
      </c>
      <c r="F49" s="205"/>
    </row>
    <row r="50" spans="1:10" ht="8.25" customHeight="1" thickBot="1" x14ac:dyDescent="0.2">
      <c r="A50" s="210"/>
      <c r="B50" s="209"/>
      <c r="C50" s="208"/>
      <c r="D50" s="207"/>
      <c r="E50" s="206"/>
      <c r="F50" s="205"/>
    </row>
    <row r="51" spans="1:10" ht="31.5" customHeight="1" thickBot="1" x14ac:dyDescent="0.2">
      <c r="B51" s="327" t="s">
        <v>283</v>
      </c>
      <c r="D51" s="323" t="s">
        <v>49</v>
      </c>
      <c r="E51" s="324"/>
      <c r="F51" s="325"/>
      <c r="J51" s="319" t="str">
        <f>IF($J$12=1,IF(D49&lt;=(280*1000),1,2),"")</f>
        <v/>
      </c>
    </row>
    <row r="52" spans="1:10" ht="36.75" customHeight="1" thickBot="1" x14ac:dyDescent="0.2">
      <c r="B52" s="322"/>
      <c r="D52" s="323" t="s">
        <v>282</v>
      </c>
      <c r="E52" s="324"/>
      <c r="F52" s="325"/>
      <c r="J52" s="320"/>
    </row>
    <row r="53" spans="1:10" ht="13.5" customHeight="1" x14ac:dyDescent="0.15">
      <c r="B53" s="204"/>
      <c r="D53" s="203"/>
      <c r="E53" s="202"/>
      <c r="F53" s="202"/>
    </row>
    <row r="54" spans="1:10" ht="26.25" customHeight="1" x14ac:dyDescent="0.15">
      <c r="A54" s="201" t="s">
        <v>45</v>
      </c>
      <c r="B54" s="204"/>
      <c r="D54" s="203"/>
      <c r="E54" s="202"/>
      <c r="F54" s="202"/>
    </row>
    <row r="55" spans="1:10" ht="44.25" customHeight="1" x14ac:dyDescent="0.15">
      <c r="A55" s="201"/>
      <c r="B55" s="326" t="s">
        <v>90</v>
      </c>
      <c r="C55" s="322"/>
      <c r="D55" s="322"/>
      <c r="E55" s="322"/>
      <c r="F55" s="322"/>
    </row>
    <row r="56" spans="1:10" x14ac:dyDescent="0.15">
      <c r="B56" s="330" t="s">
        <v>91</v>
      </c>
      <c r="C56" s="331">
        <f>SUM(D32,D35)</f>
        <v>0</v>
      </c>
      <c r="D56" s="183" t="s">
        <v>35</v>
      </c>
      <c r="E56" s="197" t="s">
        <v>34</v>
      </c>
      <c r="F56" s="180"/>
      <c r="I56" s="182"/>
      <c r="J56" s="182"/>
    </row>
    <row r="57" spans="1:10" ht="40.5" customHeight="1" thickBot="1" x14ac:dyDescent="0.2">
      <c r="B57" s="330"/>
      <c r="C57" s="332"/>
      <c r="D57" s="183"/>
      <c r="E57" s="197"/>
      <c r="F57" s="180"/>
      <c r="I57" s="182"/>
      <c r="J57" s="182"/>
    </row>
    <row r="58" spans="1:10" ht="28.5" customHeight="1" thickBot="1" x14ac:dyDescent="0.2">
      <c r="B58" s="200" t="s">
        <v>50</v>
      </c>
      <c r="C58" s="199">
        <f>D47-C56</f>
        <v>0</v>
      </c>
      <c r="D58" s="183" t="s">
        <v>35</v>
      </c>
      <c r="E58" s="321" t="s">
        <v>51</v>
      </c>
      <c r="F58" s="322"/>
      <c r="I58" s="182"/>
      <c r="J58" s="182"/>
    </row>
    <row r="59" spans="1:10" x14ac:dyDescent="0.15">
      <c r="B59" s="190"/>
      <c r="C59" s="198"/>
      <c r="D59" s="183"/>
      <c r="E59" s="197"/>
      <c r="F59" s="180"/>
      <c r="I59" s="182"/>
      <c r="J59" s="182"/>
    </row>
    <row r="60" spans="1:10" x14ac:dyDescent="0.15">
      <c r="B60" s="190" t="s">
        <v>56</v>
      </c>
      <c r="C60" s="198"/>
      <c r="D60" s="183"/>
      <c r="E60" s="197"/>
      <c r="F60" s="180"/>
      <c r="I60" s="182"/>
      <c r="J60" s="182"/>
    </row>
    <row r="61" spans="1:10" x14ac:dyDescent="0.15">
      <c r="B61" s="190" t="s">
        <v>281</v>
      </c>
      <c r="C61" s="198"/>
      <c r="D61" s="183"/>
      <c r="E61" s="197"/>
      <c r="F61" s="180"/>
      <c r="I61" s="182"/>
      <c r="J61" s="182"/>
    </row>
    <row r="62" spans="1:10" x14ac:dyDescent="0.15">
      <c r="B62" s="190" t="s">
        <v>65</v>
      </c>
      <c r="C62" s="198"/>
      <c r="D62" s="183"/>
      <c r="E62" s="197"/>
      <c r="F62" s="180"/>
      <c r="I62" s="182"/>
      <c r="J62" s="182"/>
    </row>
    <row r="63" spans="1:10" x14ac:dyDescent="0.15">
      <c r="B63" s="190"/>
      <c r="C63" s="198"/>
      <c r="D63" s="183"/>
      <c r="E63" s="197"/>
      <c r="F63" s="180"/>
      <c r="I63" s="182"/>
      <c r="J63" s="182"/>
    </row>
    <row r="64" spans="1:10" x14ac:dyDescent="0.15">
      <c r="B64" s="195" t="s">
        <v>280</v>
      </c>
      <c r="C64" s="183"/>
      <c r="D64" s="184"/>
      <c r="E64" s="186"/>
      <c r="F64" s="180"/>
      <c r="I64" s="182"/>
      <c r="J64" s="182"/>
    </row>
    <row r="65" spans="2:10" x14ac:dyDescent="0.15">
      <c r="B65" s="194" t="s">
        <v>279</v>
      </c>
      <c r="C65" s="184"/>
      <c r="D65" s="196"/>
      <c r="E65" s="180"/>
      <c r="F65" s="180"/>
      <c r="I65" s="182"/>
      <c r="J65" s="182"/>
    </row>
    <row r="66" spans="2:10" x14ac:dyDescent="0.15">
      <c r="B66" s="193" t="s">
        <v>278</v>
      </c>
      <c r="C66" s="191">
        <f>IF(AND($J$12=1,$J$51=1),ROUNDDOWN(C$58/3,1),0)</f>
        <v>0</v>
      </c>
      <c r="D66" s="184" t="s">
        <v>274</v>
      </c>
      <c r="E66" s="186"/>
      <c r="F66" s="180"/>
      <c r="I66" s="182"/>
      <c r="J66" s="182"/>
    </row>
    <row r="67" spans="2:10" x14ac:dyDescent="0.15">
      <c r="B67" s="192" t="s">
        <v>277</v>
      </c>
      <c r="C67" s="191">
        <f>IF(AND($J$12=1,$J$51=1),D$19*80000,0)</f>
        <v>0</v>
      </c>
      <c r="D67" s="184" t="s">
        <v>273</v>
      </c>
      <c r="E67" s="186"/>
      <c r="F67" s="180"/>
      <c r="I67" s="182"/>
      <c r="J67" s="182"/>
    </row>
    <row r="68" spans="2:10" x14ac:dyDescent="0.15">
      <c r="B68" s="190"/>
      <c r="C68" s="189"/>
      <c r="D68" s="184"/>
      <c r="E68" s="186"/>
      <c r="F68" s="180"/>
      <c r="I68" s="182"/>
      <c r="J68" s="182"/>
    </row>
    <row r="69" spans="2:10" ht="14.25" thickBot="1" x14ac:dyDescent="0.2">
      <c r="B69" s="182" t="s">
        <v>59</v>
      </c>
      <c r="C69" s="189"/>
      <c r="D69" s="184"/>
      <c r="E69" s="186"/>
      <c r="F69" s="180"/>
      <c r="I69" s="182"/>
      <c r="J69" s="182"/>
    </row>
    <row r="70" spans="2:10" ht="36.75" thickBot="1" x14ac:dyDescent="0.2">
      <c r="B70" s="188" t="s">
        <v>276</v>
      </c>
      <c r="C70" s="187">
        <f>IF(AND($J$12=1,$J$51=1),ROUNDDOWN(IF(C66&lt;=C67,C66,0),0),0)</f>
        <v>0</v>
      </c>
      <c r="D70" s="184" t="s">
        <v>73</v>
      </c>
      <c r="E70" s="180"/>
      <c r="I70" s="182"/>
      <c r="J70" s="182"/>
    </row>
    <row r="71" spans="2:10" ht="36.75" thickBot="1" x14ac:dyDescent="0.2">
      <c r="B71" s="188" t="s">
        <v>271</v>
      </c>
      <c r="C71" s="187">
        <f>IF(AND($J$12=1,$J$51=1),ROUNDDOWN(IF(C66&gt;C67,C67,0),0),0)</f>
        <v>0</v>
      </c>
      <c r="D71" s="184" t="s">
        <v>74</v>
      </c>
      <c r="E71" s="180"/>
      <c r="I71" s="182"/>
      <c r="J71" s="182"/>
    </row>
    <row r="72" spans="2:10" x14ac:dyDescent="0.15">
      <c r="B72" s="182" t="s">
        <v>70</v>
      </c>
      <c r="C72" s="183"/>
      <c r="D72" s="184"/>
      <c r="E72" s="186"/>
      <c r="F72" s="180"/>
      <c r="I72" s="182"/>
      <c r="J72" s="182"/>
    </row>
    <row r="73" spans="2:10" x14ac:dyDescent="0.15">
      <c r="B73" s="182" t="s">
        <v>58</v>
      </c>
      <c r="C73" s="183"/>
      <c r="D73" s="183"/>
      <c r="E73" s="180"/>
      <c r="F73" s="180"/>
      <c r="I73" s="182"/>
      <c r="J73" s="182"/>
    </row>
    <row r="74" spans="2:10" x14ac:dyDescent="0.15">
      <c r="B74" s="182"/>
      <c r="C74" s="183"/>
      <c r="D74" s="183"/>
      <c r="E74" s="180"/>
      <c r="F74" s="180"/>
      <c r="I74" s="182"/>
      <c r="J74" s="182"/>
    </row>
    <row r="75" spans="2:10" x14ac:dyDescent="0.15">
      <c r="B75" s="195" t="s">
        <v>275</v>
      </c>
      <c r="C75" s="183"/>
      <c r="D75" s="183"/>
      <c r="E75" s="180"/>
      <c r="F75" s="180"/>
      <c r="I75" s="182"/>
      <c r="J75" s="182"/>
    </row>
    <row r="76" spans="2:10" x14ac:dyDescent="0.15">
      <c r="B76" s="194" t="s">
        <v>55</v>
      </c>
      <c r="C76" s="183"/>
      <c r="D76" s="183"/>
      <c r="E76" s="180"/>
      <c r="F76" s="180"/>
      <c r="I76" s="182"/>
      <c r="J76" s="182"/>
    </row>
    <row r="77" spans="2:10" x14ac:dyDescent="0.15">
      <c r="B77" s="193" t="s">
        <v>67</v>
      </c>
      <c r="C77" s="191">
        <f>IF($J12=2,ROUNDDOWN(C$58/3,0),0)</f>
        <v>0</v>
      </c>
      <c r="D77" s="184" t="s">
        <v>274</v>
      </c>
      <c r="E77" s="186"/>
      <c r="F77" s="180"/>
      <c r="I77" s="182"/>
      <c r="J77" s="182"/>
    </row>
    <row r="78" spans="2:10" x14ac:dyDescent="0.15">
      <c r="B78" s="192" t="s">
        <v>68</v>
      </c>
      <c r="C78" s="191">
        <f>IF($J12=2,D$19*90000,0)</f>
        <v>0</v>
      </c>
      <c r="D78" s="184" t="s">
        <v>273</v>
      </c>
      <c r="E78" s="186"/>
      <c r="F78" s="180"/>
      <c r="I78" s="182"/>
      <c r="J78" s="182"/>
    </row>
    <row r="79" spans="2:10" x14ac:dyDescent="0.15">
      <c r="B79" s="190"/>
      <c r="C79" s="189"/>
      <c r="D79" s="184"/>
      <c r="E79" s="186"/>
      <c r="F79" s="180"/>
      <c r="I79" s="182"/>
      <c r="J79" s="182"/>
    </row>
    <row r="80" spans="2:10" ht="14.25" thickBot="1" x14ac:dyDescent="0.2">
      <c r="B80" s="182" t="s">
        <v>59</v>
      </c>
      <c r="C80" s="189"/>
      <c r="D80" s="184"/>
      <c r="E80" s="186"/>
      <c r="F80" s="180"/>
      <c r="I80" s="182"/>
      <c r="J80" s="182"/>
    </row>
    <row r="81" spans="2:10" ht="36.75" thickBot="1" x14ac:dyDescent="0.2">
      <c r="B81" s="188" t="s">
        <v>272</v>
      </c>
      <c r="C81" s="187">
        <f>IF($J12=2,ROUNDDOWN(IF(C77&lt;C78,C77,0),0),0)</f>
        <v>0</v>
      </c>
      <c r="D81" s="184" t="s">
        <v>73</v>
      </c>
      <c r="E81" s="186"/>
      <c r="F81" s="180"/>
      <c r="I81" s="182"/>
      <c r="J81" s="182"/>
    </row>
    <row r="82" spans="2:10" ht="36.75" thickBot="1" x14ac:dyDescent="0.2">
      <c r="B82" s="188" t="s">
        <v>271</v>
      </c>
      <c r="C82" s="187">
        <f>IF($J12=2,ROUNDDOWN(IF(C77&gt;C78,C78,0),0),0)</f>
        <v>0</v>
      </c>
      <c r="D82" s="184" t="s">
        <v>74</v>
      </c>
      <c r="E82" s="186"/>
      <c r="F82" s="180"/>
      <c r="I82" s="182"/>
      <c r="J82" s="182"/>
    </row>
    <row r="83" spans="2:10" x14ac:dyDescent="0.15">
      <c r="B83" s="182" t="s">
        <v>70</v>
      </c>
      <c r="C83" s="183"/>
      <c r="D83" s="184"/>
      <c r="E83" s="186"/>
      <c r="F83" s="180"/>
      <c r="I83" s="182"/>
      <c r="J83" s="182"/>
    </row>
    <row r="84" spans="2:10" x14ac:dyDescent="0.15">
      <c r="B84" s="182" t="s">
        <v>58</v>
      </c>
      <c r="C84" s="183"/>
      <c r="D84" s="183"/>
      <c r="E84" s="180"/>
      <c r="F84" s="180"/>
      <c r="I84" s="182"/>
      <c r="J84" s="182"/>
    </row>
    <row r="85" spans="2:10" x14ac:dyDescent="0.15">
      <c r="B85" s="182"/>
      <c r="C85" s="183"/>
      <c r="D85" s="183"/>
      <c r="E85" s="180"/>
      <c r="F85" s="180"/>
      <c r="I85" s="182"/>
      <c r="J85" s="182"/>
    </row>
    <row r="86" spans="2:10" x14ac:dyDescent="0.15">
      <c r="B86" s="185" t="s">
        <v>88</v>
      </c>
      <c r="C86" s="183"/>
      <c r="D86" s="183"/>
      <c r="E86" s="180"/>
      <c r="F86" s="180"/>
      <c r="I86" s="182"/>
      <c r="J86" s="182"/>
    </row>
    <row r="87" spans="2:10" x14ac:dyDescent="0.15">
      <c r="B87" s="182"/>
      <c r="C87" s="183"/>
      <c r="D87" s="184"/>
      <c r="E87" s="180"/>
      <c r="F87" s="180"/>
      <c r="I87" s="182"/>
      <c r="J87" s="182"/>
    </row>
    <row r="88" spans="2:10" x14ac:dyDescent="0.15">
      <c r="B88" s="182"/>
      <c r="C88" s="183"/>
      <c r="D88" s="183"/>
      <c r="E88" s="180"/>
      <c r="F88" s="180"/>
      <c r="I88" s="182"/>
      <c r="J88" s="182"/>
    </row>
    <row r="89" spans="2:10" x14ac:dyDescent="0.15">
      <c r="B89" s="183"/>
      <c r="C89" s="183"/>
      <c r="D89" s="183"/>
      <c r="E89" s="180"/>
      <c r="F89" s="180"/>
      <c r="I89" s="182"/>
      <c r="J89" s="182"/>
    </row>
    <row r="90" spans="2:10" x14ac:dyDescent="0.15">
      <c r="B90" s="183"/>
      <c r="C90" s="183"/>
      <c r="D90" s="183"/>
      <c r="E90" s="180"/>
      <c r="F90" s="180"/>
      <c r="I90" s="182"/>
      <c r="J90" s="182"/>
    </row>
    <row r="91" spans="2:10" x14ac:dyDescent="0.15">
      <c r="B91" s="183"/>
      <c r="C91" s="183"/>
      <c r="D91" s="183"/>
      <c r="E91" s="180"/>
      <c r="F91" s="180"/>
      <c r="I91" s="182"/>
      <c r="J91" s="182"/>
    </row>
    <row r="92" spans="2:10" x14ac:dyDescent="0.15">
      <c r="B92" s="183"/>
      <c r="C92" s="183"/>
      <c r="D92" s="183"/>
      <c r="E92" s="180"/>
      <c r="F92" s="180"/>
      <c r="I92" s="182"/>
      <c r="J92" s="182"/>
    </row>
    <row r="93" spans="2:10" x14ac:dyDescent="0.15">
      <c r="B93" s="183"/>
      <c r="C93" s="183"/>
      <c r="D93" s="183"/>
      <c r="E93" s="180"/>
      <c r="F93" s="180"/>
      <c r="I93" s="182"/>
      <c r="J93" s="182"/>
    </row>
    <row r="94" spans="2:10" x14ac:dyDescent="0.15">
      <c r="B94" s="183"/>
      <c r="C94" s="183"/>
      <c r="D94" s="183"/>
      <c r="E94" s="180"/>
      <c r="F94" s="180"/>
      <c r="I94" s="182"/>
      <c r="J94" s="182"/>
    </row>
    <row r="95" spans="2:10" x14ac:dyDescent="0.15">
      <c r="B95" s="183"/>
      <c r="C95" s="183"/>
      <c r="D95" s="183"/>
      <c r="E95" s="180"/>
      <c r="F95" s="180"/>
      <c r="I95" s="182"/>
      <c r="J95" s="182"/>
    </row>
    <row r="96" spans="2:10" x14ac:dyDescent="0.15">
      <c r="B96" s="183"/>
      <c r="C96" s="183"/>
      <c r="D96" s="183"/>
      <c r="E96" s="180"/>
      <c r="F96" s="180"/>
      <c r="I96" s="182"/>
      <c r="J96" s="182"/>
    </row>
    <row r="97" spans="2:10" x14ac:dyDescent="0.15">
      <c r="B97" s="183"/>
      <c r="C97" s="183"/>
      <c r="D97" s="183"/>
      <c r="E97" s="180"/>
      <c r="F97" s="180"/>
      <c r="I97" s="182"/>
      <c r="J97" s="182"/>
    </row>
    <row r="98" spans="2:10" x14ac:dyDescent="0.15">
      <c r="B98" s="183"/>
      <c r="C98" s="183"/>
      <c r="D98" s="183"/>
      <c r="E98" s="180"/>
      <c r="F98" s="180"/>
      <c r="I98" s="182"/>
      <c r="J98" s="182"/>
    </row>
    <row r="99" spans="2:10" x14ac:dyDescent="0.15">
      <c r="B99" s="183"/>
      <c r="C99" s="183"/>
      <c r="D99" s="183"/>
      <c r="E99" s="180"/>
      <c r="F99" s="180"/>
      <c r="I99" s="182"/>
      <c r="J99" s="182"/>
    </row>
  </sheetData>
  <sheetProtection algorithmName="SHA-512" hashValue="WlNrc1qXmGXzSbIgOuTgCmRQRzKWirPDyfVfFO0ZkpiDMEIcFKq7lY0OC8YHUMKrCeiGz2MLNDIx6eyE54q6Pg==" saltValue="TpP/dU76EAMzqNbPYCgoFQ==" spinCount="100000" sheet="1" objects="1" scenarios="1"/>
  <mergeCells count="39">
    <mergeCell ref="B10:D10"/>
    <mergeCell ref="F10:G10"/>
    <mergeCell ref="J51:J52"/>
    <mergeCell ref="E58:F58"/>
    <mergeCell ref="D51:F51"/>
    <mergeCell ref="D52:F52"/>
    <mergeCell ref="B55:F55"/>
    <mergeCell ref="B22:F22"/>
    <mergeCell ref="B46:F46"/>
    <mergeCell ref="B51:B52"/>
    <mergeCell ref="B48:D48"/>
    <mergeCell ref="B56:B57"/>
    <mergeCell ref="C56:C57"/>
    <mergeCell ref="E44:F44"/>
    <mergeCell ref="E35:F35"/>
    <mergeCell ref="E36:F36"/>
    <mergeCell ref="E37:F37"/>
    <mergeCell ref="B15:F15"/>
    <mergeCell ref="B17:C17"/>
    <mergeCell ref="B18:C18"/>
    <mergeCell ref="B19:C19"/>
    <mergeCell ref="E27:F27"/>
    <mergeCell ref="E31:F31"/>
    <mergeCell ref="A37:A39"/>
    <mergeCell ref="E41:F41"/>
    <mergeCell ref="E28:F28"/>
    <mergeCell ref="A26:F26"/>
    <mergeCell ref="E30:F30"/>
    <mergeCell ref="A29:A36"/>
    <mergeCell ref="A41:A44"/>
    <mergeCell ref="E38:F38"/>
    <mergeCell ref="E39:F39"/>
    <mergeCell ref="E32:F32"/>
    <mergeCell ref="E33:F33"/>
    <mergeCell ref="E34:F34"/>
    <mergeCell ref="E29:F29"/>
    <mergeCell ref="E40:F40"/>
    <mergeCell ref="E42:F42"/>
    <mergeCell ref="E43:F43"/>
  </mergeCells>
  <phoneticPr fontId="5"/>
  <conditionalFormatting sqref="B64:D64">
    <cfRule type="expression" dxfId="1" priority="2">
      <formula>AND($J$12=1,$J$51=1)</formula>
    </cfRule>
  </conditionalFormatting>
  <conditionalFormatting sqref="B75:D75">
    <cfRule type="expression" dxfId="0" priority="1">
      <formula>$J$12=2</formula>
    </cfRule>
  </conditionalFormatting>
  <dataValidations count="1">
    <dataValidation type="list" allowBlank="1" showInputMessage="1" showErrorMessage="1" sqref="H10">
      <formula1>$J$9:$J$10</formula1>
    </dataValidation>
  </dataValidations>
  <pageMargins left="0.69930555555555596" right="0.69930555555555596" top="0.75" bottom="0.75" header="0.3" footer="0.3"/>
  <pageSetup paperSize="9" scale="83" fitToHeight="0" orientation="portrait" r:id="rId1"/>
  <rowBreaks count="1" manualBreakCount="1">
    <brk id="53" max="16383" man="1"/>
  </rowBreaks>
  <drawing r:id="rId2"/>
  <legacyDrawing r:id="rId3"/>
  <controls>
    <mc:AlternateContent xmlns:mc="http://schemas.openxmlformats.org/markup-compatibility/2006">
      <mc:Choice Requires="x14">
        <control shapeId="6145" r:id="rId4" name="ComboBox1">
          <controlPr defaultSize="0" autoLine="0" linkedCell="F10" listFillRange="J9:J10" r:id="rId5">
            <anchor moveWithCells="1">
              <from>
                <xdr:col>5</xdr:col>
                <xdr:colOff>0</xdr:colOff>
                <xdr:row>9</xdr:row>
                <xdr:rowOff>95250</xdr:rowOff>
              </from>
              <to>
                <xdr:col>6</xdr:col>
                <xdr:colOff>647700</xdr:colOff>
                <xdr:row>9</xdr:row>
                <xdr:rowOff>342900</xdr:rowOff>
              </to>
            </anchor>
          </controlPr>
        </control>
      </mc:Choice>
      <mc:Fallback>
        <control shapeId="6145" r:id="rId4" name="Combo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J156"/>
  <sheetViews>
    <sheetView showZeros="0" tabSelected="1" topLeftCell="A26" workbookViewId="0">
      <selection activeCell="F27" sqref="F27:F29"/>
    </sheetView>
  </sheetViews>
  <sheetFormatPr defaultColWidth="9" defaultRowHeight="13.5" x14ac:dyDescent="0.15"/>
  <cols>
    <col min="1" max="1" width="20.875" style="91" customWidth="1"/>
    <col min="2" max="2" width="3.125" style="91" customWidth="1"/>
    <col min="3" max="3" width="29" style="91" customWidth="1"/>
    <col min="4" max="4" width="14.25" style="91" customWidth="1"/>
    <col min="5" max="5" width="16.75" style="91" customWidth="1"/>
    <col min="6" max="6" width="13.875" style="91" customWidth="1"/>
    <col min="7" max="7" width="4.875" style="57" customWidth="1"/>
    <col min="8" max="8" width="9" style="6"/>
    <col min="9" max="10" width="9" style="57" hidden="1" customWidth="1"/>
    <col min="11" max="16384" width="9" style="6"/>
  </cols>
  <sheetData>
    <row r="1" spans="1:10" ht="19.5" customHeight="1" x14ac:dyDescent="0.15">
      <c r="A1" s="91" t="s">
        <v>270</v>
      </c>
      <c r="E1" s="178" t="s">
        <v>269</v>
      </c>
      <c r="F1" s="362"/>
      <c r="G1" s="362"/>
      <c r="I1" s="353" t="s">
        <v>268</v>
      </c>
      <c r="J1" s="353"/>
    </row>
    <row r="2" spans="1:10" ht="23.25" customHeight="1" x14ac:dyDescent="0.15">
      <c r="A2" s="177" t="s">
        <v>300</v>
      </c>
      <c r="B2" s="173"/>
      <c r="C2" s="173"/>
      <c r="D2" s="173"/>
      <c r="E2" s="173"/>
      <c r="F2" s="172"/>
      <c r="G2" s="172"/>
      <c r="I2" s="111"/>
      <c r="J2" s="111"/>
    </row>
    <row r="3" spans="1:10" ht="6" customHeight="1" x14ac:dyDescent="0.15">
      <c r="A3" s="177"/>
      <c r="B3" s="173"/>
      <c r="C3" s="173"/>
      <c r="D3" s="173"/>
      <c r="E3" s="173"/>
      <c r="F3" s="172"/>
      <c r="G3" s="172"/>
      <c r="I3" s="111"/>
      <c r="J3" s="111"/>
    </row>
    <row r="4" spans="1:10" ht="16.5" customHeight="1" x14ac:dyDescent="0.15">
      <c r="A4" s="176" t="s">
        <v>267</v>
      </c>
      <c r="B4" s="174" t="s">
        <v>265</v>
      </c>
      <c r="C4" s="391"/>
      <c r="D4" s="392"/>
      <c r="E4" s="173"/>
      <c r="F4" s="172"/>
      <c r="G4" s="172"/>
      <c r="I4" s="111"/>
      <c r="J4" s="111"/>
    </row>
    <row r="5" spans="1:10" ht="16.5" customHeight="1" x14ac:dyDescent="0.15">
      <c r="A5" s="175" t="s">
        <v>266</v>
      </c>
      <c r="B5" s="174" t="s">
        <v>265</v>
      </c>
      <c r="C5" s="393"/>
      <c r="D5" s="394"/>
      <c r="E5" s="173"/>
      <c r="F5" s="172"/>
      <c r="G5" s="172"/>
      <c r="I5" s="111"/>
      <c r="J5" s="111"/>
    </row>
    <row r="6" spans="1:10" ht="6" customHeight="1" x14ac:dyDescent="0.15">
      <c r="A6" s="171"/>
      <c r="B6" s="171"/>
      <c r="C6" s="171"/>
      <c r="D6" s="171"/>
      <c r="E6" s="171"/>
      <c r="F6" s="57"/>
      <c r="I6" s="111"/>
      <c r="J6" s="111"/>
    </row>
    <row r="7" spans="1:10" x14ac:dyDescent="0.15">
      <c r="A7" s="91" t="s">
        <v>264</v>
      </c>
      <c r="I7" s="111"/>
      <c r="J7" s="111"/>
    </row>
    <row r="8" spans="1:10" x14ac:dyDescent="0.15">
      <c r="I8" s="111"/>
      <c r="J8" s="111"/>
    </row>
    <row r="9" spans="1:10" x14ac:dyDescent="0.15">
      <c r="A9" s="170" t="s">
        <v>263</v>
      </c>
      <c r="B9" s="170"/>
      <c r="C9" s="170"/>
      <c r="D9" s="170"/>
      <c r="E9" s="170"/>
      <c r="F9" s="169" t="s">
        <v>104</v>
      </c>
      <c r="I9" s="111" t="str">
        <f>IF(F9="1","第1号","第6号")</f>
        <v>第6号</v>
      </c>
      <c r="J9" s="139" t="s">
        <v>262</v>
      </c>
    </row>
    <row r="10" spans="1:10" x14ac:dyDescent="0.15">
      <c r="A10" s="170" t="s">
        <v>261</v>
      </c>
      <c r="B10" s="170"/>
      <c r="C10" s="170"/>
      <c r="D10" s="170"/>
      <c r="E10" s="170"/>
      <c r="F10" s="169" t="s">
        <v>104</v>
      </c>
      <c r="I10" s="111"/>
      <c r="J10" s="139">
        <v>1</v>
      </c>
    </row>
    <row r="11" spans="1:10" x14ac:dyDescent="0.15">
      <c r="I11" s="111"/>
      <c r="J11" s="139">
        <v>2</v>
      </c>
    </row>
    <row r="12" spans="1:10" x14ac:dyDescent="0.15">
      <c r="A12" s="123" t="s">
        <v>260</v>
      </c>
      <c r="B12" s="123"/>
      <c r="I12" s="111"/>
      <c r="J12" s="139" t="s">
        <v>259</v>
      </c>
    </row>
    <row r="13" spans="1:10" x14ac:dyDescent="0.15">
      <c r="A13" s="91" t="s">
        <v>258</v>
      </c>
      <c r="I13" s="111"/>
      <c r="J13" s="139">
        <v>3</v>
      </c>
    </row>
    <row r="14" spans="1:10" x14ac:dyDescent="0.15">
      <c r="C14" s="123" t="s">
        <v>257</v>
      </c>
      <c r="E14" s="2"/>
      <c r="F14" s="2"/>
      <c r="G14" s="57" t="s">
        <v>8</v>
      </c>
      <c r="I14" s="111">
        <v>1</v>
      </c>
      <c r="J14" s="111">
        <v>1</v>
      </c>
    </row>
    <row r="15" spans="1:10" ht="36" customHeight="1" x14ac:dyDescent="0.15">
      <c r="A15" s="163" t="s">
        <v>256</v>
      </c>
      <c r="B15" s="162"/>
      <c r="C15" s="168"/>
      <c r="D15" s="363" t="s">
        <v>255</v>
      </c>
      <c r="E15" s="272"/>
      <c r="F15" s="272"/>
      <c r="G15" s="62" t="s">
        <v>4</v>
      </c>
      <c r="I15" s="111">
        <v>6</v>
      </c>
      <c r="J15" s="111">
        <v>2</v>
      </c>
    </row>
    <row r="16" spans="1:10" x14ac:dyDescent="0.15">
      <c r="A16" s="163" t="s">
        <v>254</v>
      </c>
      <c r="B16" s="162"/>
      <c r="C16" s="168"/>
      <c r="D16" s="121" t="s">
        <v>251</v>
      </c>
      <c r="E16" s="2"/>
      <c r="F16" s="2"/>
      <c r="G16" s="62" t="s">
        <v>253</v>
      </c>
      <c r="I16" s="111"/>
      <c r="J16" s="111">
        <v>3</v>
      </c>
    </row>
    <row r="17" spans="1:10" ht="33" customHeight="1" x14ac:dyDescent="0.15">
      <c r="A17" s="163" t="s">
        <v>252</v>
      </c>
      <c r="B17" s="162"/>
      <c r="C17" s="168"/>
      <c r="D17" s="121" t="s">
        <v>251</v>
      </c>
      <c r="E17" s="2"/>
      <c r="F17" s="2"/>
      <c r="G17" s="62" t="s">
        <v>250</v>
      </c>
      <c r="I17" s="111"/>
      <c r="J17" s="111"/>
    </row>
    <row r="18" spans="1:10" x14ac:dyDescent="0.15">
      <c r="A18" s="163" t="s">
        <v>249</v>
      </c>
      <c r="B18" s="162"/>
      <c r="C18" s="167">
        <f>IF(C16=0,0,C15/C16)</f>
        <v>0</v>
      </c>
      <c r="D18" s="121" t="s">
        <v>248</v>
      </c>
      <c r="E18" s="2"/>
      <c r="F18" s="2"/>
      <c r="G18" s="62" t="s">
        <v>247</v>
      </c>
      <c r="I18" s="111"/>
      <c r="J18" s="111"/>
    </row>
    <row r="19" spans="1:10" ht="34.5" customHeight="1" x14ac:dyDescent="0.15">
      <c r="A19" s="163" t="s">
        <v>246</v>
      </c>
      <c r="B19" s="162"/>
      <c r="C19" s="166" t="str">
        <f>IF(C18=0,"",IF(C18&lt;2,"業務用産業用","家庭用"))</f>
        <v/>
      </c>
      <c r="D19" s="366" t="s">
        <v>245</v>
      </c>
      <c r="E19" s="367"/>
      <c r="F19" s="367"/>
      <c r="G19" s="62" t="s">
        <v>244</v>
      </c>
      <c r="I19" s="165">
        <f>IF(C19="家庭用",10,0)</f>
        <v>0</v>
      </c>
      <c r="J19" s="164" t="s">
        <v>243</v>
      </c>
    </row>
    <row r="20" spans="1:10" ht="33" customHeight="1" x14ac:dyDescent="0.15">
      <c r="A20" s="163" t="s">
        <v>242</v>
      </c>
      <c r="B20" s="162"/>
      <c r="C20" s="161"/>
      <c r="D20" s="364" t="s">
        <v>241</v>
      </c>
      <c r="E20" s="365"/>
      <c r="F20" s="365"/>
      <c r="G20" s="62" t="s">
        <v>240</v>
      </c>
      <c r="I20" s="111"/>
      <c r="J20" s="111"/>
    </row>
    <row r="22" spans="1:10" x14ac:dyDescent="0.15">
      <c r="A22" s="123" t="s">
        <v>239</v>
      </c>
      <c r="B22" s="123"/>
      <c r="I22" s="111"/>
      <c r="J22" s="111"/>
    </row>
    <row r="23" spans="1:10" ht="25.5" customHeight="1" x14ac:dyDescent="0.15">
      <c r="A23" s="365" t="s">
        <v>238</v>
      </c>
      <c r="B23" s="365"/>
      <c r="C23" s="365"/>
      <c r="D23" s="365"/>
      <c r="E23" s="365"/>
      <c r="F23" s="365"/>
      <c r="I23" s="111"/>
      <c r="J23" s="111"/>
    </row>
    <row r="24" spans="1:10" ht="36" customHeight="1" x14ac:dyDescent="0.15">
      <c r="A24" s="15" t="s">
        <v>9</v>
      </c>
      <c r="B24" s="280" t="s">
        <v>237</v>
      </c>
      <c r="C24" s="368"/>
      <c r="D24" s="15" t="s">
        <v>236</v>
      </c>
      <c r="E24" s="160" t="s">
        <v>235</v>
      </c>
      <c r="F24" s="160" t="s">
        <v>234</v>
      </c>
      <c r="I24" s="111"/>
      <c r="J24" s="111"/>
    </row>
    <row r="25" spans="1:10" x14ac:dyDescent="0.15">
      <c r="A25" s="373" t="s">
        <v>233</v>
      </c>
      <c r="B25" s="360" t="s">
        <v>232</v>
      </c>
      <c r="C25" s="377"/>
      <c r="D25" s="151"/>
      <c r="E25" s="149"/>
      <c r="F25" s="148">
        <f>E25</f>
        <v>0</v>
      </c>
      <c r="I25" s="111"/>
      <c r="J25" s="111"/>
    </row>
    <row r="26" spans="1:10" x14ac:dyDescent="0.15">
      <c r="A26" s="374"/>
      <c r="B26" s="369" t="s">
        <v>231</v>
      </c>
      <c r="C26" s="370"/>
      <c r="D26" s="371" t="s">
        <v>104</v>
      </c>
      <c r="E26" s="372"/>
      <c r="F26" s="159"/>
      <c r="I26" s="111" t="s">
        <v>230</v>
      </c>
      <c r="J26" s="111"/>
    </row>
    <row r="27" spans="1:10" ht="30" customHeight="1" x14ac:dyDescent="0.15">
      <c r="A27" s="375"/>
      <c r="B27" s="158"/>
      <c r="C27" s="157" t="s">
        <v>229</v>
      </c>
      <c r="D27" s="403"/>
      <c r="E27" s="400"/>
      <c r="F27" s="333">
        <f>IF(D26="c) PV共用（切分け不可）",IF((E27-C17*10000)&lt;0,0,ROUNDDOWN((E27-C17*10000),0)),E27)</f>
        <v>0</v>
      </c>
      <c r="I27" s="111" t="s">
        <v>228</v>
      </c>
      <c r="J27" s="111"/>
    </row>
    <row r="28" spans="1:10" ht="25.5" customHeight="1" x14ac:dyDescent="0.15">
      <c r="A28" s="375"/>
      <c r="B28" s="156"/>
      <c r="C28" s="155" t="s">
        <v>227</v>
      </c>
      <c r="D28" s="404"/>
      <c r="E28" s="401"/>
      <c r="F28" s="334"/>
      <c r="I28" s="111" t="s">
        <v>226</v>
      </c>
      <c r="J28" s="111"/>
    </row>
    <row r="29" spans="1:10" ht="51.95" customHeight="1" x14ac:dyDescent="0.15">
      <c r="A29" s="375"/>
      <c r="B29" s="154"/>
      <c r="C29" s="153" t="s">
        <v>301</v>
      </c>
      <c r="D29" s="405"/>
      <c r="E29" s="402"/>
      <c r="F29" s="335"/>
      <c r="I29" s="111"/>
      <c r="J29" s="111"/>
    </row>
    <row r="30" spans="1:10" ht="14.25" customHeight="1" x14ac:dyDescent="0.15">
      <c r="A30" s="375"/>
      <c r="B30" s="360" t="s">
        <v>225</v>
      </c>
      <c r="C30" s="361"/>
      <c r="D30" s="151"/>
      <c r="E30" s="149"/>
      <c r="F30" s="148">
        <f>E30</f>
        <v>0</v>
      </c>
      <c r="G30" s="152"/>
      <c r="I30" s="111"/>
      <c r="J30" s="111"/>
    </row>
    <row r="31" spans="1:10" ht="14.25" customHeight="1" x14ac:dyDescent="0.15">
      <c r="A31" s="376"/>
      <c r="B31" s="360" t="s">
        <v>224</v>
      </c>
      <c r="C31" s="361"/>
      <c r="D31" s="151"/>
      <c r="E31" s="149"/>
      <c r="F31" s="148">
        <f>E31</f>
        <v>0</v>
      </c>
      <c r="G31" s="152"/>
      <c r="I31" s="111"/>
      <c r="J31" s="111"/>
    </row>
    <row r="32" spans="1:10" ht="13.5" customHeight="1" x14ac:dyDescent="0.15">
      <c r="A32" s="387" t="s">
        <v>223</v>
      </c>
      <c r="B32" s="378" t="s">
        <v>21</v>
      </c>
      <c r="C32" s="379"/>
      <c r="D32" s="151"/>
      <c r="E32" s="149"/>
      <c r="F32" s="148">
        <f>E32</f>
        <v>0</v>
      </c>
      <c r="I32" s="111"/>
      <c r="J32" s="111"/>
    </row>
    <row r="33" spans="1:10" ht="30.75" customHeight="1" thickBot="1" x14ac:dyDescent="0.2">
      <c r="A33" s="388"/>
      <c r="B33" s="380" t="s">
        <v>222</v>
      </c>
      <c r="C33" s="381"/>
      <c r="D33" s="150"/>
      <c r="E33" s="149"/>
      <c r="F33" s="148">
        <f>E33</f>
        <v>0</v>
      </c>
      <c r="I33" s="111"/>
      <c r="J33" s="111"/>
    </row>
    <row r="34" spans="1:10" ht="23.25" thickBot="1" x14ac:dyDescent="0.2">
      <c r="A34" s="22"/>
      <c r="B34" s="22"/>
      <c r="C34" s="146" t="s">
        <v>221</v>
      </c>
      <c r="D34" s="145">
        <f>SUM(F25:F31)</f>
        <v>0</v>
      </c>
      <c r="E34" s="147" t="s">
        <v>220</v>
      </c>
      <c r="F34" s="121" t="s">
        <v>213</v>
      </c>
      <c r="G34" s="62" t="s">
        <v>219</v>
      </c>
      <c r="I34" s="111"/>
      <c r="J34" s="111"/>
    </row>
    <row r="35" spans="1:10" ht="21.95" customHeight="1" thickBot="1" x14ac:dyDescent="0.2">
      <c r="A35" s="22"/>
      <c r="B35" s="22"/>
      <c r="C35" s="146" t="s">
        <v>218</v>
      </c>
      <c r="D35" s="145">
        <f>SUM(F32:F33)</f>
        <v>0</v>
      </c>
      <c r="E35" s="147" t="s">
        <v>217</v>
      </c>
      <c r="F35" s="121" t="s">
        <v>213</v>
      </c>
      <c r="G35" s="62" t="s">
        <v>216</v>
      </c>
      <c r="I35" s="111"/>
      <c r="J35" s="111"/>
    </row>
    <row r="36" spans="1:10" ht="22.5" thickBot="1" x14ac:dyDescent="0.2">
      <c r="A36" s="22"/>
      <c r="B36" s="22"/>
      <c r="C36" s="146" t="s">
        <v>215</v>
      </c>
      <c r="D36" s="145">
        <f>IF(C15=0,0,D34/C15)</f>
        <v>0</v>
      </c>
      <c r="E36" s="144" t="s">
        <v>214</v>
      </c>
      <c r="F36" s="121" t="s">
        <v>213</v>
      </c>
      <c r="G36" s="62" t="s">
        <v>212</v>
      </c>
      <c r="I36" s="111"/>
      <c r="J36" s="111"/>
    </row>
    <row r="37" spans="1:10" ht="10.5" customHeight="1" x14ac:dyDescent="0.15">
      <c r="C37" s="142"/>
      <c r="D37" s="143"/>
      <c r="I37" s="111"/>
      <c r="J37" s="111"/>
    </row>
    <row r="38" spans="1:10" x14ac:dyDescent="0.15">
      <c r="A38" s="123" t="s">
        <v>211</v>
      </c>
      <c r="B38" s="123"/>
      <c r="C38" s="142"/>
      <c r="I38" s="111"/>
      <c r="J38" s="111"/>
    </row>
    <row r="39" spans="1:10" ht="25.5" customHeight="1" x14ac:dyDescent="0.15">
      <c r="A39" s="272" t="s">
        <v>210</v>
      </c>
      <c r="B39" s="272"/>
      <c r="C39" s="338"/>
      <c r="D39" s="338"/>
      <c r="E39" s="338"/>
      <c r="I39" s="111"/>
      <c r="J39" s="111"/>
    </row>
    <row r="40" spans="1:10" ht="7.5" customHeight="1" x14ac:dyDescent="0.15">
      <c r="C40" s="142"/>
      <c r="I40" s="111"/>
      <c r="J40" s="111"/>
    </row>
    <row r="41" spans="1:10" x14ac:dyDescent="0.15">
      <c r="A41" s="339" t="s">
        <v>10</v>
      </c>
      <c r="B41" s="340"/>
      <c r="C41" s="341"/>
      <c r="D41" s="341"/>
      <c r="E41" s="342"/>
      <c r="F41" s="141" t="s">
        <v>209</v>
      </c>
      <c r="I41" s="111"/>
      <c r="J41" s="111"/>
    </row>
    <row r="42" spans="1:10" x14ac:dyDescent="0.15">
      <c r="A42" s="140" t="s">
        <v>208</v>
      </c>
      <c r="B42" s="137"/>
      <c r="C42" s="137"/>
      <c r="D42" s="137"/>
      <c r="E42" s="136"/>
      <c r="F42" s="135" t="s">
        <v>104</v>
      </c>
      <c r="I42" s="111">
        <f>IF(F42="○",1,0)</f>
        <v>0</v>
      </c>
      <c r="J42" s="139" t="s">
        <v>207</v>
      </c>
    </row>
    <row r="43" spans="1:10" x14ac:dyDescent="0.15">
      <c r="A43" s="140" t="s">
        <v>206</v>
      </c>
      <c r="B43" s="137"/>
      <c r="C43" s="137"/>
      <c r="D43" s="137"/>
      <c r="E43" s="136"/>
      <c r="F43" s="135" t="s">
        <v>104</v>
      </c>
      <c r="I43" s="111">
        <f>IF(F43="○",1,0)</f>
        <v>0</v>
      </c>
      <c r="J43" s="139" t="s">
        <v>205</v>
      </c>
    </row>
    <row r="44" spans="1:10" x14ac:dyDescent="0.15">
      <c r="A44" s="90" t="s">
        <v>204</v>
      </c>
      <c r="B44" s="138"/>
      <c r="C44" s="137"/>
      <c r="D44" s="137"/>
      <c r="E44" s="136"/>
      <c r="F44" s="135" t="s">
        <v>104</v>
      </c>
      <c r="I44" s="111">
        <f>IF(F44="○",1,0)</f>
        <v>0</v>
      </c>
      <c r="J44" s="111"/>
    </row>
    <row r="45" spans="1:10" ht="116.25" customHeight="1" x14ac:dyDescent="0.15">
      <c r="A45" s="336" t="s">
        <v>203</v>
      </c>
      <c r="B45" s="347"/>
      <c r="C45" s="348"/>
      <c r="D45" s="348"/>
      <c r="E45" s="349"/>
      <c r="F45" s="129" t="s">
        <v>177</v>
      </c>
      <c r="I45" s="111"/>
      <c r="J45" s="111"/>
    </row>
    <row r="46" spans="1:10" x14ac:dyDescent="0.15">
      <c r="A46" s="343" t="s">
        <v>202</v>
      </c>
      <c r="B46" s="344"/>
      <c r="C46" s="132" t="s">
        <v>201</v>
      </c>
      <c r="D46" s="383" t="s">
        <v>200</v>
      </c>
      <c r="E46" s="384"/>
      <c r="F46" s="134" t="s">
        <v>199</v>
      </c>
      <c r="G46" s="133"/>
      <c r="I46" s="111"/>
      <c r="J46" s="111"/>
    </row>
    <row r="47" spans="1:10" ht="15" customHeight="1" x14ac:dyDescent="0.15">
      <c r="A47" s="343" t="s">
        <v>198</v>
      </c>
      <c r="B47" s="344"/>
      <c r="C47" s="132" t="s">
        <v>197</v>
      </c>
      <c r="D47" s="385" t="s">
        <v>196</v>
      </c>
      <c r="E47" s="346"/>
      <c r="F47" s="131" t="str">
        <f>IF($C$19="家庭用",IF(C$20="無","",IF(C$20=10,"○","")),"")</f>
        <v/>
      </c>
      <c r="G47" s="356" t="s">
        <v>195</v>
      </c>
      <c r="I47" s="111">
        <f t="shared" ref="I47:I54" si="0">IF(F47="○",1,0)</f>
        <v>0</v>
      </c>
      <c r="J47" s="130">
        <v>150000</v>
      </c>
    </row>
    <row r="48" spans="1:10" x14ac:dyDescent="0.15">
      <c r="A48" s="343"/>
      <c r="B48" s="344"/>
      <c r="C48" s="132" t="s">
        <v>194</v>
      </c>
      <c r="D48" s="385" t="s">
        <v>193</v>
      </c>
      <c r="E48" s="346"/>
      <c r="F48" s="131" t="str">
        <f>IF($C$19="家庭用",IF(C$20="無","",IF(C$20=11,"○","")),"")</f>
        <v/>
      </c>
      <c r="G48" s="356"/>
      <c r="I48" s="111">
        <f t="shared" si="0"/>
        <v>0</v>
      </c>
      <c r="J48" s="130">
        <v>165000</v>
      </c>
    </row>
    <row r="49" spans="1:10" x14ac:dyDescent="0.15">
      <c r="A49" s="343"/>
      <c r="B49" s="344"/>
      <c r="C49" s="132" t="s">
        <v>192</v>
      </c>
      <c r="D49" s="385" t="s">
        <v>191</v>
      </c>
      <c r="E49" s="346"/>
      <c r="F49" s="131" t="str">
        <f>IF($C$19="家庭用",IF(C$20="無","",IF(C$20=12,"○","")),"")</f>
        <v/>
      </c>
      <c r="G49" s="356"/>
      <c r="I49" s="111">
        <f t="shared" si="0"/>
        <v>0</v>
      </c>
      <c r="J49" s="130">
        <v>180000</v>
      </c>
    </row>
    <row r="50" spans="1:10" x14ac:dyDescent="0.15">
      <c r="A50" s="343"/>
      <c r="B50" s="344"/>
      <c r="C50" s="132" t="s">
        <v>190</v>
      </c>
      <c r="D50" s="385" t="s">
        <v>189</v>
      </c>
      <c r="E50" s="346"/>
      <c r="F50" s="131" t="str">
        <f>IF($C$19="家庭用",IF(C$20="無","",IF(C$20=13,"○","")),"")</f>
        <v/>
      </c>
      <c r="G50" s="356"/>
      <c r="I50" s="111">
        <f t="shared" si="0"/>
        <v>0</v>
      </c>
      <c r="J50" s="130">
        <v>195000</v>
      </c>
    </row>
    <row r="51" spans="1:10" x14ac:dyDescent="0.15">
      <c r="A51" s="343"/>
      <c r="B51" s="344"/>
      <c r="C51" s="132" t="s">
        <v>188</v>
      </c>
      <c r="D51" s="385" t="s">
        <v>187</v>
      </c>
      <c r="E51" s="346"/>
      <c r="F51" s="131" t="str">
        <f>IF($C$19="家庭用",IF(C$20="無","",IF(C$20=14,"○","")),"")</f>
        <v/>
      </c>
      <c r="G51" s="356"/>
      <c r="I51" s="111">
        <f t="shared" si="0"/>
        <v>0</v>
      </c>
      <c r="J51" s="130">
        <v>210000</v>
      </c>
    </row>
    <row r="52" spans="1:10" x14ac:dyDescent="0.15">
      <c r="A52" s="343"/>
      <c r="B52" s="344"/>
      <c r="C52" s="132" t="s">
        <v>186</v>
      </c>
      <c r="D52" s="385" t="s">
        <v>185</v>
      </c>
      <c r="E52" s="346"/>
      <c r="F52" s="131" t="str">
        <f>IF($C$19="家庭用",IF(C$20="無","",IF(C$20&gt;=15,"○","")),"")</f>
        <v/>
      </c>
      <c r="G52" s="356"/>
      <c r="I52" s="111">
        <f t="shared" si="0"/>
        <v>0</v>
      </c>
      <c r="J52" s="130">
        <v>225000</v>
      </c>
    </row>
    <row r="53" spans="1:10" ht="13.5" customHeight="1" x14ac:dyDescent="0.15">
      <c r="A53" s="343" t="s">
        <v>184</v>
      </c>
      <c r="B53" s="344"/>
      <c r="C53" s="132" t="s">
        <v>183</v>
      </c>
      <c r="D53" s="345" t="s">
        <v>182</v>
      </c>
      <c r="E53" s="346"/>
      <c r="F53" s="131" t="str">
        <f>IF($C$19="業務用産業用","○","")</f>
        <v/>
      </c>
      <c r="G53" s="356"/>
      <c r="I53" s="111">
        <f t="shared" si="0"/>
        <v>0</v>
      </c>
      <c r="J53" s="130">
        <v>250000</v>
      </c>
    </row>
    <row r="54" spans="1:10" ht="45" customHeight="1" x14ac:dyDescent="0.15">
      <c r="A54" s="336" t="s">
        <v>181</v>
      </c>
      <c r="B54" s="337"/>
      <c r="C54" s="347" t="s">
        <v>180</v>
      </c>
      <c r="D54" s="348"/>
      <c r="E54" s="349"/>
      <c r="F54" s="129" t="str">
        <f>IF(D36=0,"",IF(D36&lt;=J54,"○","×"))</f>
        <v/>
      </c>
      <c r="G54" s="126"/>
      <c r="I54" s="111">
        <f t="shared" si="0"/>
        <v>0</v>
      </c>
      <c r="J54" s="130">
        <f>SUM(I47*J47+I48*J48+I49*J49+I50*J50+I51*J51+I52*J52+I53*J53)</f>
        <v>0</v>
      </c>
    </row>
    <row r="55" spans="1:10" ht="42" customHeight="1" x14ac:dyDescent="0.15">
      <c r="A55" s="336" t="s">
        <v>179</v>
      </c>
      <c r="B55" s="337"/>
      <c r="C55" s="336" t="s">
        <v>178</v>
      </c>
      <c r="D55" s="348"/>
      <c r="E55" s="349"/>
      <c r="F55" s="129" t="s">
        <v>177</v>
      </c>
      <c r="G55" s="126" t="s">
        <v>8</v>
      </c>
      <c r="I55" s="111"/>
      <c r="J55" s="111"/>
    </row>
    <row r="56" spans="1:10" ht="17.25" customHeight="1" x14ac:dyDescent="0.15">
      <c r="A56" s="382" t="s">
        <v>10</v>
      </c>
      <c r="B56" s="368"/>
      <c r="C56" s="343" t="s">
        <v>176</v>
      </c>
      <c r="D56" s="343"/>
      <c r="E56" s="343"/>
      <c r="F56" s="128"/>
      <c r="G56" s="126" t="s">
        <v>8</v>
      </c>
      <c r="I56" s="111"/>
      <c r="J56" s="111"/>
    </row>
    <row r="57" spans="1:10" ht="75" customHeight="1" x14ac:dyDescent="0.15">
      <c r="A57" s="336" t="s">
        <v>175</v>
      </c>
      <c r="B57" s="337"/>
      <c r="C57" s="357" t="s">
        <v>174</v>
      </c>
      <c r="D57" s="357"/>
      <c r="E57" s="357"/>
      <c r="F57" s="125" t="s">
        <v>104</v>
      </c>
      <c r="G57" s="127"/>
      <c r="I57" s="111">
        <f t="shared" ref="I57:I62" si="1">IF(F57="○",1,0)</f>
        <v>0</v>
      </c>
      <c r="J57" s="111"/>
    </row>
    <row r="58" spans="1:10" ht="36" customHeight="1" x14ac:dyDescent="0.15">
      <c r="A58" s="336" t="s">
        <v>173</v>
      </c>
      <c r="B58" s="337"/>
      <c r="C58" s="357" t="s">
        <v>172</v>
      </c>
      <c r="D58" s="357"/>
      <c r="E58" s="357"/>
      <c r="F58" s="125" t="s">
        <v>104</v>
      </c>
      <c r="G58" s="126"/>
      <c r="I58" s="111">
        <f t="shared" si="1"/>
        <v>0</v>
      </c>
      <c r="J58" s="111"/>
    </row>
    <row r="59" spans="1:10" ht="115.5" customHeight="1" x14ac:dyDescent="0.15">
      <c r="A59" s="336" t="s">
        <v>171</v>
      </c>
      <c r="B59" s="337"/>
      <c r="C59" s="357" t="s">
        <v>170</v>
      </c>
      <c r="D59" s="357"/>
      <c r="E59" s="357"/>
      <c r="F59" s="125" t="s">
        <v>104</v>
      </c>
      <c r="G59" s="126"/>
      <c r="I59" s="111">
        <f t="shared" si="1"/>
        <v>0</v>
      </c>
      <c r="J59" s="111"/>
    </row>
    <row r="60" spans="1:10" ht="105" customHeight="1" x14ac:dyDescent="0.15">
      <c r="A60" s="336" t="s">
        <v>169</v>
      </c>
      <c r="B60" s="337"/>
      <c r="C60" s="357" t="s">
        <v>168</v>
      </c>
      <c r="D60" s="357"/>
      <c r="E60" s="357"/>
      <c r="F60" s="125" t="s">
        <v>104</v>
      </c>
      <c r="G60" s="126"/>
      <c r="I60" s="111">
        <f t="shared" si="1"/>
        <v>0</v>
      </c>
      <c r="J60" s="111"/>
    </row>
    <row r="61" spans="1:10" ht="60.75" customHeight="1" x14ac:dyDescent="0.15">
      <c r="A61" s="336" t="s">
        <v>167</v>
      </c>
      <c r="B61" s="337"/>
      <c r="C61" s="386" t="s">
        <v>166</v>
      </c>
      <c r="D61" s="386"/>
      <c r="E61" s="386"/>
      <c r="F61" s="125" t="s">
        <v>104</v>
      </c>
      <c r="G61" s="126"/>
      <c r="I61" s="111">
        <f t="shared" si="1"/>
        <v>0</v>
      </c>
      <c r="J61" s="111"/>
    </row>
    <row r="62" spans="1:10" ht="71.25" customHeight="1" x14ac:dyDescent="0.15">
      <c r="A62" s="336" t="s">
        <v>165</v>
      </c>
      <c r="B62" s="337"/>
      <c r="C62" s="336" t="s">
        <v>164</v>
      </c>
      <c r="D62" s="348"/>
      <c r="E62" s="349"/>
      <c r="F62" s="125" t="s">
        <v>104</v>
      </c>
      <c r="G62" s="124"/>
      <c r="I62" s="111">
        <f t="shared" si="1"/>
        <v>0</v>
      </c>
      <c r="J62" s="111"/>
    </row>
    <row r="63" spans="1:10" x14ac:dyDescent="0.15">
      <c r="C63" s="18"/>
      <c r="D63" s="123"/>
      <c r="E63" s="122"/>
      <c r="F63" s="6"/>
      <c r="I63" s="111"/>
      <c r="J63" s="111"/>
    </row>
    <row r="64" spans="1:10" ht="18" customHeight="1" x14ac:dyDescent="0.15">
      <c r="A64" s="91" t="s">
        <v>163</v>
      </c>
      <c r="C64" s="121"/>
      <c r="E64" s="121"/>
      <c r="F64" s="120" t="s">
        <v>162</v>
      </c>
      <c r="I64" s="111"/>
      <c r="J64" s="111"/>
    </row>
    <row r="65" spans="1:10" ht="32.25" customHeight="1" x14ac:dyDescent="0.15">
      <c r="A65" s="389" t="s">
        <v>161</v>
      </c>
      <c r="B65" s="390"/>
      <c r="C65" s="395" t="s">
        <v>160</v>
      </c>
      <c r="D65" s="396"/>
      <c r="E65" s="398"/>
      <c r="F65" s="354" t="str">
        <f>IF(D36=0,"",IF(SUM(I42:I62)=11,"合格
（4項へ進む）","不合格
（算定チェック終了）"))</f>
        <v/>
      </c>
      <c r="I65" s="111"/>
      <c r="J65" s="111"/>
    </row>
    <row r="66" spans="1:10" ht="18" customHeight="1" x14ac:dyDescent="0.15">
      <c r="A66" s="389" t="s">
        <v>159</v>
      </c>
      <c r="B66" s="390"/>
      <c r="C66" s="395" t="s">
        <v>158</v>
      </c>
      <c r="D66" s="397"/>
      <c r="E66" s="399"/>
      <c r="F66" s="355"/>
      <c r="I66" s="111"/>
      <c r="J66" s="111"/>
    </row>
    <row r="67" spans="1:10" x14ac:dyDescent="0.15">
      <c r="A67" s="88"/>
      <c r="B67" s="88"/>
      <c r="C67" s="119"/>
      <c r="D67" s="119"/>
      <c r="I67" s="111"/>
      <c r="J67" s="111"/>
    </row>
    <row r="68" spans="1:10" x14ac:dyDescent="0.15">
      <c r="A68" s="274" t="s">
        <v>157</v>
      </c>
      <c r="B68" s="274"/>
      <c r="C68" s="338"/>
      <c r="D68" s="338"/>
      <c r="I68" s="111"/>
      <c r="J68" s="111"/>
    </row>
    <row r="69" spans="1:10" ht="38.25" customHeight="1" x14ac:dyDescent="0.15">
      <c r="A69" s="274" t="s">
        <v>156</v>
      </c>
      <c r="B69" s="274"/>
      <c r="C69" s="338"/>
      <c r="D69" s="338"/>
      <c r="E69" s="338"/>
      <c r="F69" s="338"/>
      <c r="I69" s="111"/>
      <c r="J69" s="111"/>
    </row>
    <row r="70" spans="1:10" x14ac:dyDescent="0.15">
      <c r="A70" s="89" t="s">
        <v>8</v>
      </c>
      <c r="B70" s="89"/>
      <c r="C70" s="47"/>
      <c r="D70" s="47"/>
      <c r="I70" s="111"/>
      <c r="J70" s="111"/>
    </row>
    <row r="71" spans="1:10" x14ac:dyDescent="0.15">
      <c r="A71" s="107" t="s">
        <v>155</v>
      </c>
      <c r="B71" s="107"/>
      <c r="C71" s="104"/>
      <c r="F71" s="6"/>
      <c r="I71" s="111"/>
      <c r="J71" s="111"/>
    </row>
    <row r="72" spans="1:10" x14ac:dyDescent="0.15">
      <c r="A72" s="101" t="s">
        <v>134</v>
      </c>
      <c r="B72" s="101"/>
      <c r="C72" s="100"/>
      <c r="D72" s="2"/>
      <c r="E72" s="2"/>
      <c r="F72" s="2"/>
      <c r="I72" s="111"/>
      <c r="J72" s="111"/>
    </row>
    <row r="73" spans="1:10" x14ac:dyDescent="0.15">
      <c r="A73" s="358" t="s">
        <v>133</v>
      </c>
      <c r="B73" s="358"/>
      <c r="C73" s="104"/>
      <c r="D73" s="118">
        <f>IF(SUM(I42:I62)=11,D$34/3*IF(C$18&gt;=2,1,0),0)</f>
        <v>0</v>
      </c>
      <c r="E73" s="56" t="s">
        <v>154</v>
      </c>
      <c r="F73" s="45"/>
      <c r="I73" s="111"/>
      <c r="J73" s="111"/>
    </row>
    <row r="74" spans="1:10" x14ac:dyDescent="0.15">
      <c r="A74" s="109" t="s">
        <v>153</v>
      </c>
      <c r="B74" s="109"/>
      <c r="C74" s="104"/>
      <c r="D74" s="118">
        <f>IF(SUM(I42:I62)=11,C15*40000*IF(C$18&gt;=2,1,0),0)</f>
        <v>0</v>
      </c>
      <c r="E74" s="56" t="s">
        <v>130</v>
      </c>
      <c r="F74" s="45"/>
      <c r="I74" s="111"/>
      <c r="J74" s="111"/>
    </row>
    <row r="75" spans="1:10" x14ac:dyDescent="0.15">
      <c r="A75" s="105" t="s">
        <v>129</v>
      </c>
      <c r="B75" s="105"/>
      <c r="C75" s="104"/>
      <c r="D75" s="108"/>
      <c r="E75" s="56"/>
      <c r="F75" s="45"/>
      <c r="I75" s="111"/>
      <c r="J75" s="111"/>
    </row>
    <row r="76" spans="1:10" x14ac:dyDescent="0.15">
      <c r="A76" s="105" t="s">
        <v>128</v>
      </c>
      <c r="B76" s="105"/>
      <c r="C76" s="104"/>
      <c r="D76" s="97"/>
      <c r="E76" s="93"/>
      <c r="F76" s="92"/>
      <c r="G76" s="102"/>
      <c r="I76" s="111"/>
      <c r="J76" s="111"/>
    </row>
    <row r="77" spans="1:10" ht="27" customHeight="1" x14ac:dyDescent="0.15">
      <c r="A77" s="105" t="s">
        <v>127</v>
      </c>
      <c r="B77" s="105"/>
      <c r="C77" s="104"/>
      <c r="D77" s="115">
        <f>IF(SUM(I42:I62)=11,ROUNDDOWN(D$34*(IF(F$10=1,1.08,1))*IF(C$18&gt;=2,1,0),0)*(IF(D73&gt;D74,1,0)),0)</f>
        <v>0</v>
      </c>
      <c r="E77" s="351" t="s">
        <v>112</v>
      </c>
      <c r="F77" s="351"/>
      <c r="G77" s="102" t="s">
        <v>152</v>
      </c>
      <c r="I77" s="111"/>
      <c r="J77" s="111"/>
    </row>
    <row r="78" spans="1:10" ht="24" customHeight="1" x14ac:dyDescent="0.15">
      <c r="A78" s="105" t="s">
        <v>125</v>
      </c>
      <c r="B78" s="105"/>
      <c r="C78" s="104"/>
      <c r="D78" s="115">
        <f>IF(SUM(I42:I62)=11,ROUNDDOWN(IF(D73&gt;D74,D74,0),0)*(IF(F$10=1,1.08,1))*IF(C$18&gt;=2,1,0)*(IF(D73&gt;D74,1,0)),0)</f>
        <v>0</v>
      </c>
      <c r="E78" s="351" t="s">
        <v>109</v>
      </c>
      <c r="F78" s="351"/>
      <c r="G78" s="102" t="s">
        <v>151</v>
      </c>
      <c r="I78" s="111"/>
      <c r="J78" s="111"/>
    </row>
    <row r="79" spans="1:10" x14ac:dyDescent="0.15">
      <c r="A79" s="105" t="s">
        <v>150</v>
      </c>
      <c r="B79" s="105"/>
      <c r="C79" s="104"/>
      <c r="D79" s="97"/>
      <c r="E79" s="103"/>
      <c r="F79" s="92"/>
      <c r="G79" s="102"/>
      <c r="I79" s="111"/>
      <c r="J79" s="111"/>
    </row>
    <row r="80" spans="1:10" x14ac:dyDescent="0.15">
      <c r="A80" s="105"/>
      <c r="B80" s="105"/>
      <c r="C80" s="104"/>
      <c r="D80" s="97"/>
      <c r="E80" s="103"/>
      <c r="F80" s="92"/>
      <c r="G80" s="102"/>
      <c r="I80" s="111"/>
      <c r="J80" s="111"/>
    </row>
    <row r="81" spans="1:10" x14ac:dyDescent="0.15">
      <c r="A81" s="105" t="s">
        <v>122</v>
      </c>
      <c r="B81" s="105"/>
      <c r="C81" s="104"/>
      <c r="D81" s="97"/>
      <c r="E81" s="93"/>
      <c r="F81" s="92"/>
      <c r="G81" s="102"/>
      <c r="I81" s="111"/>
      <c r="J81" s="111"/>
    </row>
    <row r="82" spans="1:10" ht="23.1" customHeight="1" x14ac:dyDescent="0.15">
      <c r="A82" s="105" t="s">
        <v>113</v>
      </c>
      <c r="B82" s="105"/>
      <c r="C82" s="104"/>
      <c r="D82" s="115">
        <f>IF(SUM(I42:I62)=11,ROUNDDOWN(D$34*(IF(F$10=1,1.08,1))*IF(C$18&gt;=2,1,0),0)*(IF(D73&lt;=D74,1,0)),0)</f>
        <v>0</v>
      </c>
      <c r="E82" s="351" t="s">
        <v>121</v>
      </c>
      <c r="F82" s="352"/>
      <c r="G82" s="102" t="s">
        <v>149</v>
      </c>
      <c r="I82" s="111"/>
      <c r="J82" s="111"/>
    </row>
    <row r="83" spans="1:10" ht="22.5" customHeight="1" x14ac:dyDescent="0.15">
      <c r="A83" s="105" t="s">
        <v>110</v>
      </c>
      <c r="B83" s="105"/>
      <c r="C83" s="104"/>
      <c r="D83" s="115">
        <f>IF(SUM(I42:I62)=11,ROUNDDOWN(IF(D73&lt;=D74,D73,0)*(IF(F$10=1,1.08,1))*IF(C$18&gt;=2,1,0),0)*(IF(D73&lt;=D74,1,0)),0)</f>
        <v>0</v>
      </c>
      <c r="E83" s="117" t="s">
        <v>148</v>
      </c>
      <c r="F83" s="92"/>
      <c r="G83" s="102" t="s">
        <v>147</v>
      </c>
      <c r="I83" s="111"/>
      <c r="J83" s="111"/>
    </row>
    <row r="84" spans="1:10" x14ac:dyDescent="0.15">
      <c r="A84" s="105" t="s">
        <v>146</v>
      </c>
      <c r="B84" s="105"/>
      <c r="C84" s="104"/>
      <c r="D84" s="97"/>
      <c r="E84" s="103"/>
      <c r="F84" s="92"/>
      <c r="G84" s="102"/>
      <c r="I84" s="111"/>
      <c r="J84" s="111"/>
    </row>
    <row r="85" spans="1:10" x14ac:dyDescent="0.15">
      <c r="I85" s="111"/>
      <c r="J85" s="111"/>
    </row>
    <row r="86" spans="1:10" x14ac:dyDescent="0.15">
      <c r="A86" s="107" t="s">
        <v>116</v>
      </c>
      <c r="B86" s="107"/>
      <c r="C86" s="104"/>
      <c r="D86" s="93"/>
      <c r="I86" s="111"/>
      <c r="J86" s="111"/>
    </row>
    <row r="87" spans="1:10" x14ac:dyDescent="0.15">
      <c r="A87" s="350" t="s">
        <v>115</v>
      </c>
      <c r="B87" s="350"/>
      <c r="D87" s="116">
        <f>IF(SUM(I42:I62)=11,ROUNDDOWN(D$35/2,0)*IF(C$18&gt;=2,1,0),0)</f>
        <v>0</v>
      </c>
      <c r="E87" s="92" t="s">
        <v>145</v>
      </c>
      <c r="F87" s="6"/>
      <c r="I87" s="111"/>
      <c r="J87" s="111"/>
    </row>
    <row r="88" spans="1:10" x14ac:dyDescent="0.15">
      <c r="A88" s="98" t="s">
        <v>144</v>
      </c>
      <c r="B88" s="98"/>
      <c r="D88" s="116">
        <f>IF(SUM(I42:I62)=11,50000*IF(C$18&gt;=2,1,0),0)</f>
        <v>0</v>
      </c>
      <c r="E88" s="92" t="s">
        <v>143</v>
      </c>
      <c r="F88" s="6"/>
      <c r="I88" s="111"/>
      <c r="J88" s="111"/>
    </row>
    <row r="89" spans="1:10" x14ac:dyDescent="0.15">
      <c r="A89" s="105" t="s">
        <v>128</v>
      </c>
      <c r="B89" s="105"/>
      <c r="C89" s="104"/>
      <c r="D89" s="94"/>
      <c r="E89" s="93"/>
      <c r="F89" s="92"/>
      <c r="G89" s="102"/>
      <c r="I89" s="111"/>
      <c r="J89" s="111"/>
    </row>
    <row r="90" spans="1:10" ht="22.5" customHeight="1" x14ac:dyDescent="0.15">
      <c r="A90" s="105" t="s">
        <v>127</v>
      </c>
      <c r="B90" s="105"/>
      <c r="C90" s="104"/>
      <c r="D90" s="115">
        <f>IF(SUM(I42:I62)=11,ROUNDDOWN(D$35*(IF(F$10=1,1.08,1))*IF(C$18&gt;=2,1,0),0)*(IF(D87&gt;D88,1,0)),0)</f>
        <v>0</v>
      </c>
      <c r="E90" s="351" t="s">
        <v>112</v>
      </c>
      <c r="F90" s="352"/>
      <c r="G90" s="102" t="s">
        <v>142</v>
      </c>
      <c r="I90" s="111"/>
      <c r="J90" s="111"/>
    </row>
    <row r="91" spans="1:10" ht="22.5" customHeight="1" x14ac:dyDescent="0.15">
      <c r="A91" s="105" t="s">
        <v>125</v>
      </c>
      <c r="B91" s="105"/>
      <c r="C91" s="104"/>
      <c r="D91" s="115">
        <f>IF(SUM(I42:I62)=11,ROUNDDOWN(IF(D87&gt;D88,D88,0),0)*(IF(F$10=1,1.08,1))*IF(C$18&gt;=2,1,0)*(IF(D87&gt;D88,1,0)),0)</f>
        <v>0</v>
      </c>
      <c r="E91" s="351" t="s">
        <v>109</v>
      </c>
      <c r="F91" s="351"/>
      <c r="G91" s="102" t="s">
        <v>141</v>
      </c>
      <c r="I91" s="111"/>
      <c r="J91" s="111"/>
    </row>
    <row r="92" spans="1:10" x14ac:dyDescent="0.15">
      <c r="A92" s="105" t="s">
        <v>140</v>
      </c>
      <c r="B92" s="105"/>
      <c r="C92" s="104"/>
      <c r="D92" s="97"/>
      <c r="E92" s="103"/>
      <c r="F92" s="92"/>
      <c r="G92" s="102"/>
      <c r="I92" s="111"/>
      <c r="J92" s="111"/>
    </row>
    <row r="93" spans="1:10" x14ac:dyDescent="0.15">
      <c r="A93" s="105" t="s">
        <v>139</v>
      </c>
      <c r="B93" s="105"/>
      <c r="C93" s="104"/>
      <c r="D93" s="97"/>
      <c r="E93" s="103"/>
      <c r="F93" s="92"/>
      <c r="G93" s="102"/>
      <c r="I93" s="111"/>
      <c r="J93" s="111"/>
    </row>
    <row r="94" spans="1:10" x14ac:dyDescent="0.15">
      <c r="A94" s="105" t="s">
        <v>122</v>
      </c>
      <c r="B94" s="105"/>
      <c r="C94" s="104"/>
      <c r="D94" s="97"/>
      <c r="E94" s="93"/>
      <c r="F94" s="92"/>
      <c r="G94" s="102"/>
      <c r="I94" s="111"/>
      <c r="J94" s="111"/>
    </row>
    <row r="95" spans="1:10" ht="22.5" customHeight="1" x14ac:dyDescent="0.15">
      <c r="A95" s="105" t="s">
        <v>113</v>
      </c>
      <c r="B95" s="105"/>
      <c r="C95" s="104"/>
      <c r="D95" s="115">
        <f>IF(SUM(I42:I62)=11,ROUNDDOWN(D$35*(IF(F$10=1,1.08,1))*IF(C$18&gt;=2,1,0),0)*(IF(D87&lt;=D88,1,0)),0)</f>
        <v>0</v>
      </c>
      <c r="E95" s="351" t="s">
        <v>121</v>
      </c>
      <c r="F95" s="351"/>
      <c r="G95" s="102" t="s">
        <v>138</v>
      </c>
      <c r="I95" s="111"/>
      <c r="J95" s="111"/>
    </row>
    <row r="96" spans="1:10" ht="22.5" customHeight="1" x14ac:dyDescent="0.15">
      <c r="A96" s="105" t="s">
        <v>110</v>
      </c>
      <c r="B96" s="105"/>
      <c r="C96" s="104"/>
      <c r="D96" s="115">
        <f>IF(SUM(I42:I62)=11,ROUNDDOWN(IF(D87&lt;=D88,D87,0)*1,0)*IF(F$10=1,1.08,1)*IF(C$18&gt;=2,1,0)*(IF(D87&lt;=D88,1,0)),0)</f>
        <v>0</v>
      </c>
      <c r="E96" s="351" t="s">
        <v>119</v>
      </c>
      <c r="F96" s="351"/>
      <c r="G96" s="102" t="s">
        <v>137</v>
      </c>
      <c r="I96" s="111"/>
      <c r="J96" s="111"/>
    </row>
    <row r="97" spans="1:10" x14ac:dyDescent="0.15">
      <c r="A97" s="105" t="s">
        <v>136</v>
      </c>
      <c r="B97" s="105"/>
      <c r="C97" s="104"/>
      <c r="D97" s="97"/>
      <c r="E97" s="103"/>
      <c r="F97" s="92"/>
      <c r="G97" s="102"/>
      <c r="I97" s="111"/>
      <c r="J97" s="111"/>
    </row>
    <row r="98" spans="1:10" x14ac:dyDescent="0.15">
      <c r="I98" s="111"/>
      <c r="J98" s="111"/>
    </row>
    <row r="99" spans="1:10" x14ac:dyDescent="0.15">
      <c r="A99" s="101" t="s">
        <v>135</v>
      </c>
      <c r="B99" s="101"/>
      <c r="C99" s="100"/>
      <c r="I99" s="111"/>
      <c r="J99" s="111"/>
    </row>
    <row r="100" spans="1:10" x14ac:dyDescent="0.15">
      <c r="A100" s="101" t="s">
        <v>134</v>
      </c>
      <c r="B100" s="101"/>
      <c r="C100" s="100"/>
      <c r="I100" s="111"/>
      <c r="J100" s="111"/>
    </row>
    <row r="101" spans="1:10" x14ac:dyDescent="0.15">
      <c r="A101" s="358" t="s">
        <v>133</v>
      </c>
      <c r="B101" s="358"/>
      <c r="C101" s="104"/>
      <c r="D101" s="116">
        <f>IF(SUM(I42:I62)=11,D$34/3*IF(C$18&lt;2,1,0),0)</f>
        <v>0</v>
      </c>
      <c r="E101" s="56" t="s">
        <v>132</v>
      </c>
      <c r="F101" s="92"/>
      <c r="I101" s="111"/>
      <c r="J101" s="111"/>
    </row>
    <row r="102" spans="1:10" x14ac:dyDescent="0.15">
      <c r="A102" s="109" t="s">
        <v>131</v>
      </c>
      <c r="B102" s="109"/>
      <c r="C102" s="104"/>
      <c r="D102" s="116">
        <f>IF(SUM(I42:I62)=11,C$16*80000*IF(C$18&lt;2,1,0),0)</f>
        <v>0</v>
      </c>
      <c r="E102" s="56" t="s">
        <v>130</v>
      </c>
      <c r="F102" s="92"/>
      <c r="I102" s="111"/>
      <c r="J102" s="111"/>
    </row>
    <row r="103" spans="1:10" x14ac:dyDescent="0.15">
      <c r="A103" s="105" t="s">
        <v>129</v>
      </c>
      <c r="B103" s="105"/>
      <c r="C103" s="104"/>
      <c r="D103" s="108"/>
      <c r="E103" s="56"/>
      <c r="F103" s="92"/>
      <c r="G103" s="102"/>
      <c r="I103" s="111"/>
      <c r="J103" s="111"/>
    </row>
    <row r="104" spans="1:10" x14ac:dyDescent="0.15">
      <c r="A104" s="105" t="s">
        <v>128</v>
      </c>
      <c r="B104" s="105"/>
      <c r="C104" s="104"/>
      <c r="D104" s="97"/>
      <c r="E104" s="93"/>
      <c r="F104" s="92"/>
      <c r="G104" s="102"/>
      <c r="I104" s="111"/>
      <c r="J104" s="111"/>
    </row>
    <row r="105" spans="1:10" ht="22.5" customHeight="1" x14ac:dyDescent="0.15">
      <c r="A105" s="105" t="s">
        <v>127</v>
      </c>
      <c r="B105" s="105"/>
      <c r="C105" s="104"/>
      <c r="D105" s="115">
        <f>IF(SUM(I42:I62)=11,ROUNDDOWN(D$34*IF(F$10=1,1.08,1)*IF(C$18&lt;2,1,0),0)*(IF(D101&gt;D102,1,0)),0)</f>
        <v>0</v>
      </c>
      <c r="E105" s="351" t="s">
        <v>112</v>
      </c>
      <c r="F105" s="352"/>
      <c r="G105" s="102" t="s">
        <v>126</v>
      </c>
      <c r="I105" s="111"/>
      <c r="J105" s="111"/>
    </row>
    <row r="106" spans="1:10" ht="21" customHeight="1" x14ac:dyDescent="0.15">
      <c r="A106" s="105" t="s">
        <v>125</v>
      </c>
      <c r="B106" s="105"/>
      <c r="C106" s="104"/>
      <c r="D106" s="115">
        <f>IF(SUM(I42:I62)=11,ROUNDDOWN(IF(D101&gt;D102,D102,0)*IF(F$10=1,1.08,1)*IF(C$18&lt;2,1,0)*IF(D101&gt;D102,1,0),0),0)</f>
        <v>0</v>
      </c>
      <c r="E106" s="351" t="s">
        <v>109</v>
      </c>
      <c r="F106" s="351"/>
      <c r="G106" s="102" t="s">
        <v>124</v>
      </c>
      <c r="I106" s="111"/>
      <c r="J106" s="111"/>
    </row>
    <row r="107" spans="1:10" x14ac:dyDescent="0.15">
      <c r="A107" s="105" t="s">
        <v>123</v>
      </c>
      <c r="B107" s="105"/>
      <c r="C107" s="104"/>
      <c r="D107" s="97"/>
      <c r="E107" s="103"/>
      <c r="F107" s="92"/>
      <c r="G107" s="102"/>
      <c r="I107" s="111"/>
      <c r="J107" s="111"/>
    </row>
    <row r="108" spans="1:10" x14ac:dyDescent="0.15">
      <c r="A108" s="105"/>
      <c r="B108" s="105"/>
      <c r="C108" s="104"/>
      <c r="D108" s="97"/>
      <c r="E108" s="103"/>
      <c r="F108" s="92"/>
      <c r="G108" s="102"/>
      <c r="I108" s="111"/>
      <c r="J108" s="111"/>
    </row>
    <row r="109" spans="1:10" x14ac:dyDescent="0.15">
      <c r="A109" s="105" t="s">
        <v>122</v>
      </c>
      <c r="B109" s="105"/>
      <c r="C109" s="104"/>
      <c r="D109" s="97"/>
      <c r="E109" s="93"/>
      <c r="F109" s="92"/>
      <c r="G109" s="102"/>
      <c r="I109" s="111"/>
      <c r="J109" s="111"/>
    </row>
    <row r="110" spans="1:10" ht="22.5" customHeight="1" x14ac:dyDescent="0.15">
      <c r="A110" s="105" t="s">
        <v>113</v>
      </c>
      <c r="B110" s="105"/>
      <c r="C110" s="104"/>
      <c r="D110" s="116">
        <f>IF(SUM(I42:I62)=11,ROUNDDOWN(D$34*(IF(F$10=1,1.08,1))*IF(C$18&lt;2,1,0),0)*IF(D101&lt;=D102,1,0),0)</f>
        <v>0</v>
      </c>
      <c r="E110" s="351" t="s">
        <v>121</v>
      </c>
      <c r="F110" s="351"/>
      <c r="G110" s="102" t="s">
        <v>120</v>
      </c>
      <c r="I110" s="111"/>
      <c r="J110" s="111"/>
    </row>
    <row r="111" spans="1:10" ht="22.5" customHeight="1" x14ac:dyDescent="0.15">
      <c r="A111" s="105" t="s">
        <v>110</v>
      </c>
      <c r="B111" s="105"/>
      <c r="C111" s="104"/>
      <c r="D111" s="115">
        <f>IF(SUM(I42:I62)=11,ROUNDDOWN(IF(D101&lt;=D102,D101,0)*IF(F$10=1,1.08,1)*IF(C$18&lt;2,1,0),0)*IF(D101&lt;=D102,1,0),0)</f>
        <v>0</v>
      </c>
      <c r="E111" s="351" t="s">
        <v>119</v>
      </c>
      <c r="F111" s="351"/>
      <c r="G111" s="102" t="s">
        <v>118</v>
      </c>
      <c r="I111" s="111"/>
      <c r="J111" s="111"/>
    </row>
    <row r="112" spans="1:10" x14ac:dyDescent="0.15">
      <c r="A112" s="105" t="s">
        <v>117</v>
      </c>
      <c r="B112" s="105"/>
      <c r="C112" s="104"/>
      <c r="D112" s="97"/>
      <c r="E112" s="103"/>
      <c r="F112" s="92"/>
      <c r="G112" s="102"/>
      <c r="I112" s="111"/>
      <c r="J112" s="111"/>
    </row>
    <row r="113" spans="1:10" x14ac:dyDescent="0.15">
      <c r="I113" s="111"/>
      <c r="J113" s="111"/>
    </row>
    <row r="114" spans="1:10" x14ac:dyDescent="0.15">
      <c r="A114" s="107" t="s">
        <v>116</v>
      </c>
      <c r="B114" s="107"/>
      <c r="C114" s="104"/>
      <c r="D114" s="93"/>
      <c r="I114" s="111"/>
      <c r="J114" s="111"/>
    </row>
    <row r="115" spans="1:10" x14ac:dyDescent="0.15">
      <c r="A115" s="350" t="s">
        <v>115</v>
      </c>
      <c r="B115" s="350"/>
      <c r="D115" s="94"/>
      <c r="E115" s="56"/>
      <c r="I115" s="111"/>
      <c r="J115" s="111"/>
    </row>
    <row r="116" spans="1:10" x14ac:dyDescent="0.15">
      <c r="A116" s="359" t="s">
        <v>114</v>
      </c>
      <c r="B116" s="359"/>
      <c r="D116" s="97"/>
      <c r="E116" s="93"/>
      <c r="I116" s="111"/>
      <c r="J116" s="111"/>
    </row>
    <row r="117" spans="1:10" ht="21" customHeight="1" x14ac:dyDescent="0.15">
      <c r="A117" s="105" t="s">
        <v>113</v>
      </c>
      <c r="B117" s="105"/>
      <c r="C117" s="104"/>
      <c r="D117" s="114">
        <f>IF(SUM(I42:I62)=11,ROUNDDOWN(D$35*IF(F$10=1,1.08,1)*IF(C$18&lt;2,1,0),0),0)</f>
        <v>0</v>
      </c>
      <c r="E117" s="351" t="s">
        <v>112</v>
      </c>
      <c r="F117" s="352"/>
      <c r="G117" s="57" t="s">
        <v>111</v>
      </c>
      <c r="I117" s="111"/>
      <c r="J117" s="111"/>
    </row>
    <row r="118" spans="1:10" ht="23.1" customHeight="1" x14ac:dyDescent="0.15">
      <c r="A118" s="105" t="s">
        <v>110</v>
      </c>
      <c r="B118" s="105"/>
      <c r="C118" s="104"/>
      <c r="D118" s="114">
        <f>IF(SUM(I42:I62)=11,ROUNDDOWN(D$35*IF(F$10=1,1.08,1)*IF(C$18&lt;2,1,0)/2,0),0)</f>
        <v>0</v>
      </c>
      <c r="E118" s="351" t="s">
        <v>109</v>
      </c>
      <c r="F118" s="351"/>
      <c r="G118" s="57" t="s">
        <v>108</v>
      </c>
      <c r="I118" s="111"/>
      <c r="J118" s="111"/>
    </row>
    <row r="119" spans="1:10" x14ac:dyDescent="0.15">
      <c r="A119" s="105" t="s">
        <v>107</v>
      </c>
      <c r="B119" s="105"/>
      <c r="C119" s="104"/>
      <c r="D119" s="97"/>
      <c r="E119" s="103"/>
      <c r="F119" s="92"/>
      <c r="I119" s="111"/>
      <c r="J119" s="111"/>
    </row>
    <row r="120" spans="1:10" ht="8.25" customHeight="1" x14ac:dyDescent="0.15">
      <c r="A120" s="105"/>
      <c r="B120" s="105"/>
      <c r="C120" s="104"/>
      <c r="D120" s="97"/>
      <c r="E120" s="103"/>
      <c r="F120" s="92"/>
      <c r="I120" s="111"/>
      <c r="J120" s="111"/>
    </row>
    <row r="121" spans="1:10" ht="17.25" x14ac:dyDescent="0.15">
      <c r="A121" s="113" t="s">
        <v>106</v>
      </c>
      <c r="B121" s="112"/>
      <c r="C121" s="112"/>
      <c r="I121" s="111"/>
      <c r="J121" s="111"/>
    </row>
    <row r="125" spans="1:10" x14ac:dyDescent="0.15">
      <c r="D125" s="97"/>
      <c r="E125" s="103"/>
      <c r="F125" s="92"/>
      <c r="G125" s="102"/>
    </row>
    <row r="126" spans="1:10" x14ac:dyDescent="0.15">
      <c r="A126" s="110"/>
      <c r="B126" s="110"/>
      <c r="C126" s="104"/>
      <c r="D126" s="94"/>
      <c r="E126" s="56"/>
      <c r="F126" s="92"/>
    </row>
    <row r="127" spans="1:10" x14ac:dyDescent="0.15">
      <c r="A127" s="109"/>
      <c r="B127" s="109"/>
      <c r="C127" s="104"/>
      <c r="D127" s="94"/>
      <c r="E127" s="56"/>
      <c r="F127" s="92"/>
    </row>
    <row r="128" spans="1:10" x14ac:dyDescent="0.15">
      <c r="A128" s="105"/>
      <c r="B128" s="105"/>
      <c r="C128" s="104"/>
      <c r="D128" s="108"/>
      <c r="E128" s="56"/>
      <c r="F128" s="92"/>
      <c r="G128" s="102"/>
    </row>
    <row r="129" spans="1:7" x14ac:dyDescent="0.15">
      <c r="A129" s="105"/>
      <c r="B129" s="105"/>
      <c r="C129" s="104"/>
      <c r="D129" s="97"/>
      <c r="E129" s="93"/>
      <c r="F129" s="92"/>
      <c r="G129" s="102"/>
    </row>
    <row r="130" spans="1:7" x14ac:dyDescent="0.15">
      <c r="A130" s="105"/>
      <c r="B130" s="105"/>
      <c r="C130" s="104"/>
      <c r="D130" s="97"/>
      <c r="E130" s="103"/>
      <c r="F130" s="92"/>
      <c r="G130" s="102"/>
    </row>
    <row r="131" spans="1:7" x14ac:dyDescent="0.15">
      <c r="A131" s="105"/>
      <c r="B131" s="105"/>
      <c r="C131" s="104"/>
      <c r="D131" s="97"/>
      <c r="E131" s="103"/>
      <c r="F131" s="92"/>
      <c r="G131" s="102"/>
    </row>
    <row r="132" spans="1:7" x14ac:dyDescent="0.15">
      <c r="A132" s="105"/>
      <c r="B132" s="105"/>
      <c r="C132" s="104"/>
      <c r="D132" s="97"/>
      <c r="E132" s="103"/>
      <c r="F132" s="92"/>
      <c r="G132" s="102"/>
    </row>
    <row r="133" spans="1:7" x14ac:dyDescent="0.15">
      <c r="A133" s="105"/>
      <c r="B133" s="105"/>
      <c r="C133" s="104"/>
      <c r="D133" s="97"/>
      <c r="E133" s="103"/>
      <c r="F133" s="92"/>
      <c r="G133" s="102"/>
    </row>
    <row r="134" spans="1:7" x14ac:dyDescent="0.15">
      <c r="A134" s="105"/>
      <c r="B134" s="105"/>
      <c r="C134" s="104"/>
      <c r="D134" s="97"/>
      <c r="E134" s="93"/>
      <c r="F134" s="92"/>
      <c r="G134" s="102"/>
    </row>
    <row r="135" spans="1:7" x14ac:dyDescent="0.15">
      <c r="A135" s="105"/>
      <c r="B135" s="105"/>
      <c r="C135" s="104"/>
      <c r="D135" s="97"/>
      <c r="E135" s="103"/>
      <c r="F135" s="92"/>
      <c r="G135" s="102"/>
    </row>
    <row r="136" spans="1:7" x14ac:dyDescent="0.15">
      <c r="A136" s="105"/>
      <c r="B136" s="105"/>
      <c r="C136" s="104"/>
      <c r="D136" s="97"/>
      <c r="E136" s="103"/>
      <c r="F136" s="92"/>
      <c r="G136" s="102"/>
    </row>
    <row r="137" spans="1:7" x14ac:dyDescent="0.15">
      <c r="A137" s="105"/>
      <c r="B137" s="105"/>
      <c r="C137" s="104"/>
      <c r="D137" s="97"/>
      <c r="E137" s="103"/>
      <c r="F137" s="92"/>
      <c r="G137" s="102"/>
    </row>
    <row r="138" spans="1:7" x14ac:dyDescent="0.15">
      <c r="A138" s="95"/>
      <c r="B138" s="95"/>
      <c r="D138" s="97"/>
      <c r="E138" s="93"/>
      <c r="F138" s="92"/>
    </row>
    <row r="139" spans="1:7" x14ac:dyDescent="0.15">
      <c r="A139" s="107"/>
      <c r="B139" s="107"/>
      <c r="C139" s="104"/>
      <c r="D139" s="106"/>
      <c r="E139" s="92"/>
      <c r="F139" s="6"/>
    </row>
    <row r="140" spans="1:7" x14ac:dyDescent="0.15">
      <c r="A140" s="101"/>
      <c r="B140" s="101"/>
      <c r="C140" s="100"/>
      <c r="D140" s="106"/>
      <c r="E140" s="92"/>
      <c r="F140" s="6"/>
    </row>
    <row r="141" spans="1:7" x14ac:dyDescent="0.15">
      <c r="A141" s="98"/>
      <c r="B141" s="98"/>
      <c r="D141" s="106"/>
      <c r="E141" s="92"/>
      <c r="F141" s="6"/>
    </row>
    <row r="142" spans="1:7" x14ac:dyDescent="0.15">
      <c r="A142" s="98"/>
      <c r="B142" s="98"/>
      <c r="D142" s="106"/>
      <c r="E142" s="92"/>
      <c r="F142" s="6"/>
    </row>
    <row r="143" spans="1:7" x14ac:dyDescent="0.15">
      <c r="A143" s="105"/>
      <c r="B143" s="105"/>
      <c r="C143" s="104"/>
      <c r="D143" s="97"/>
      <c r="E143" s="93"/>
      <c r="F143" s="92"/>
      <c r="G143" s="102"/>
    </row>
    <row r="144" spans="1:7" x14ac:dyDescent="0.15">
      <c r="A144" s="105"/>
      <c r="B144" s="105"/>
      <c r="C144" s="104"/>
      <c r="D144" s="97"/>
      <c r="E144" s="103"/>
      <c r="F144" s="92"/>
      <c r="G144" s="102"/>
    </row>
    <row r="145" spans="1:7" x14ac:dyDescent="0.15">
      <c r="A145" s="105"/>
      <c r="B145" s="105"/>
      <c r="C145" s="104"/>
      <c r="D145" s="97"/>
      <c r="E145" s="103"/>
      <c r="F145" s="92"/>
      <c r="G145" s="102"/>
    </row>
    <row r="146" spans="1:7" x14ac:dyDescent="0.15">
      <c r="A146" s="105"/>
      <c r="B146" s="105"/>
      <c r="C146" s="104"/>
      <c r="D146" s="97"/>
      <c r="E146" s="103"/>
      <c r="F146" s="92"/>
      <c r="G146" s="102"/>
    </row>
    <row r="147" spans="1:7" x14ac:dyDescent="0.15">
      <c r="A147" s="105"/>
      <c r="B147" s="105"/>
      <c r="C147" s="104"/>
      <c r="D147" s="97"/>
      <c r="E147" s="103"/>
      <c r="F147" s="92"/>
      <c r="G147" s="102"/>
    </row>
    <row r="148" spans="1:7" x14ac:dyDescent="0.15">
      <c r="A148" s="105"/>
      <c r="B148" s="105"/>
      <c r="C148" s="104"/>
      <c r="D148" s="97"/>
      <c r="E148" s="93"/>
      <c r="F148" s="92"/>
      <c r="G148" s="102"/>
    </row>
    <row r="149" spans="1:7" x14ac:dyDescent="0.15">
      <c r="A149" s="105"/>
      <c r="B149" s="105"/>
      <c r="C149" s="104"/>
      <c r="D149" s="97"/>
      <c r="E149" s="103"/>
      <c r="F149" s="92"/>
      <c r="G149" s="102"/>
    </row>
    <row r="150" spans="1:7" x14ac:dyDescent="0.15">
      <c r="A150" s="105"/>
      <c r="B150" s="105"/>
      <c r="C150" s="104"/>
      <c r="D150" s="97"/>
      <c r="E150" s="103"/>
      <c r="F150" s="92"/>
      <c r="G150" s="102"/>
    </row>
    <row r="151" spans="1:7" x14ac:dyDescent="0.15">
      <c r="A151" s="105"/>
      <c r="B151" s="105"/>
      <c r="C151" s="104"/>
      <c r="D151" s="97"/>
      <c r="E151" s="103"/>
      <c r="F151" s="92"/>
      <c r="G151" s="102"/>
    </row>
    <row r="152" spans="1:7" x14ac:dyDescent="0.15">
      <c r="A152" s="95"/>
      <c r="B152" s="95"/>
      <c r="D152" s="97"/>
      <c r="E152" s="93"/>
      <c r="F152" s="92"/>
    </row>
    <row r="153" spans="1:7" x14ac:dyDescent="0.15">
      <c r="A153" s="101"/>
      <c r="B153" s="101"/>
      <c r="C153" s="100"/>
      <c r="D153" s="99"/>
    </row>
    <row r="154" spans="1:7" x14ac:dyDescent="0.15">
      <c r="A154" s="98"/>
      <c r="B154" s="98"/>
      <c r="D154" s="94"/>
      <c r="E154" s="56"/>
      <c r="F154" s="45"/>
    </row>
    <row r="155" spans="1:7" x14ac:dyDescent="0.15">
      <c r="A155" s="95"/>
      <c r="B155" s="95"/>
      <c r="D155" s="97"/>
      <c r="E155" s="93"/>
      <c r="F155" s="92"/>
      <c r="G155" s="96"/>
    </row>
    <row r="156" spans="1:7" x14ac:dyDescent="0.15">
      <c r="A156" s="95"/>
      <c r="B156" s="95"/>
      <c r="D156" s="94"/>
      <c r="E156" s="93"/>
      <c r="F156" s="92"/>
    </row>
  </sheetData>
  <sheetProtection algorithmName="SHA-512" hashValue="bclKfFcOmolaCrO0uroAwMSeDqTtFAKi3NHhQihN/I/OpEkjFd/hyoCtTpaa2mtmXZjbIeYrBeeu6qB2iNeniA==" saltValue="J0qwnTf2TAowBlvVdXbmag==" spinCount="100000" sheet="1" objects="1" scenarios="1"/>
  <mergeCells count="80">
    <mergeCell ref="A66:B66"/>
    <mergeCell ref="C4:D4"/>
    <mergeCell ref="C5:D5"/>
    <mergeCell ref="D50:E50"/>
    <mergeCell ref="D51:E51"/>
    <mergeCell ref="D52:E52"/>
    <mergeCell ref="C65:D65"/>
    <mergeCell ref="C66:D66"/>
    <mergeCell ref="E65:E66"/>
    <mergeCell ref="A45:E45"/>
    <mergeCell ref="A65:B65"/>
    <mergeCell ref="E27:E29"/>
    <mergeCell ref="D27:D29"/>
    <mergeCell ref="A60:B60"/>
    <mergeCell ref="A62:B62"/>
    <mergeCell ref="A56:B56"/>
    <mergeCell ref="D46:E46"/>
    <mergeCell ref="D47:E47"/>
    <mergeCell ref="D48:E48"/>
    <mergeCell ref="D49:E49"/>
    <mergeCell ref="C62:E62"/>
    <mergeCell ref="C57:E57"/>
    <mergeCell ref="C58:E58"/>
    <mergeCell ref="C59:E59"/>
    <mergeCell ref="C61:E61"/>
    <mergeCell ref="A57:B57"/>
    <mergeCell ref="A58:B58"/>
    <mergeCell ref="A61:B61"/>
    <mergeCell ref="A59:B59"/>
    <mergeCell ref="F1:G1"/>
    <mergeCell ref="D15:F15"/>
    <mergeCell ref="D20:F20"/>
    <mergeCell ref="D19:F19"/>
    <mergeCell ref="A23:F23"/>
    <mergeCell ref="B24:C24"/>
    <mergeCell ref="B26:C26"/>
    <mergeCell ref="D26:E26"/>
    <mergeCell ref="B31:C31"/>
    <mergeCell ref="A25:A31"/>
    <mergeCell ref="B25:C25"/>
    <mergeCell ref="B32:C32"/>
    <mergeCell ref="B33:C33"/>
    <mergeCell ref="A55:B55"/>
    <mergeCell ref="A32:A33"/>
    <mergeCell ref="E118:F118"/>
    <mergeCell ref="E96:F96"/>
    <mergeCell ref="A101:B101"/>
    <mergeCell ref="E105:F105"/>
    <mergeCell ref="E106:F106"/>
    <mergeCell ref="E110:F110"/>
    <mergeCell ref="A116:B116"/>
    <mergeCell ref="E117:F117"/>
    <mergeCell ref="A115:B115"/>
    <mergeCell ref="E111:F111"/>
    <mergeCell ref="A87:B87"/>
    <mergeCell ref="E90:F90"/>
    <mergeCell ref="E91:F91"/>
    <mergeCell ref="E95:F95"/>
    <mergeCell ref="I1:J1"/>
    <mergeCell ref="F65:F66"/>
    <mergeCell ref="G47:G53"/>
    <mergeCell ref="C60:E60"/>
    <mergeCell ref="C55:E55"/>
    <mergeCell ref="C56:E56"/>
    <mergeCell ref="A68:D68"/>
    <mergeCell ref="A69:F69"/>
    <mergeCell ref="A73:B73"/>
    <mergeCell ref="E77:F77"/>
    <mergeCell ref="E78:F78"/>
    <mergeCell ref="E82:F82"/>
    <mergeCell ref="F27:F29"/>
    <mergeCell ref="A54:B54"/>
    <mergeCell ref="A39:E39"/>
    <mergeCell ref="A41:E41"/>
    <mergeCell ref="A46:B46"/>
    <mergeCell ref="A47:B52"/>
    <mergeCell ref="A53:B53"/>
    <mergeCell ref="D53:E53"/>
    <mergeCell ref="C54:E54"/>
    <mergeCell ref="B30:C30"/>
  </mergeCells>
  <phoneticPr fontId="25"/>
  <dataValidations count="5">
    <dataValidation type="decimal" imeMode="off" operator="greaterThanOrEqual" allowBlank="1" showInputMessage="1" showErrorMessage="1" errorTitle="蓄電容量を確認ください。" error="初期実効容量が1.0kWh未満の蓄電システムは対象外となります。" sqref="C15">
      <formula1>1</formula1>
    </dataValidation>
    <dataValidation imeMode="off" allowBlank="1" showInputMessage="1" showErrorMessage="1" sqref="C16:C17 E25 E27:E33"/>
    <dataValidation type="whole" imeMode="off" operator="greaterThanOrEqual" allowBlank="1" showInputMessage="1" showErrorMessage="1" errorTitle="保証年数を確認ください。" error="「家庭用蓄電池」の場合、保証年数は１０年以上が補助対象となります。" sqref="C20">
      <formula1>I19</formula1>
    </dataValidation>
    <dataValidation imeMode="off" allowBlank="1" showInputMessage="1" showErrorMessage="1" errorTitle="入力はプルダウンに従ってください。" error="第１号事業の場合は、地方公共団体「１」または非営利法人「２」、第６号事業の場合は民間企業等「３」が申請者となります。" sqref="F10"/>
    <dataValidation imeMode="off" allowBlank="1" showInputMessage="1" showErrorMessage="1" errorTitle="入力はプルダウンに従ってください" error="第１号事業の場合は「１」、第６号事業の場合は「６」を入力ください。" sqref="F9"/>
  </dataValidations>
  <pageMargins left="0.70866141732283472" right="0.70866141732283472" top="0.74803149606299213" bottom="0.74803149606299213" header="0.31496062992125984" footer="0.31496062992125984"/>
  <pageSetup paperSize="9" scale="86" fitToHeight="0" orientation="portrait" r:id="rId1"/>
  <rowBreaks count="1" manualBreakCount="1">
    <brk id="67" max="6" man="1"/>
  </rowBreaks>
  <drawing r:id="rId2"/>
  <legacyDrawing r:id="rId3"/>
  <controls>
    <mc:AlternateContent xmlns:mc="http://schemas.openxmlformats.org/markup-compatibility/2006">
      <mc:Choice Requires="x14">
        <control shapeId="5121" r:id="rId4" name="ComboBox1">
          <controlPr defaultSize="0" autoLine="0" linkedCell="F9" listFillRange="I14:I15" r:id="rId5">
            <anchor moveWithCells="1">
              <from>
                <xdr:col>5</xdr:col>
                <xdr:colOff>0</xdr:colOff>
                <xdr:row>8</xdr:row>
                <xdr:rowOff>9525</xdr:rowOff>
              </from>
              <to>
                <xdr:col>6</xdr:col>
                <xdr:colOff>19050</xdr:colOff>
                <xdr:row>9</xdr:row>
                <xdr:rowOff>9525</xdr:rowOff>
              </to>
            </anchor>
          </controlPr>
        </control>
      </mc:Choice>
      <mc:Fallback>
        <control shapeId="5121" r:id="rId4" name="ComboBox1"/>
      </mc:Fallback>
    </mc:AlternateContent>
    <mc:AlternateContent xmlns:mc="http://schemas.openxmlformats.org/markup-compatibility/2006">
      <mc:Choice Requires="x14">
        <control shapeId="5122" r:id="rId6" name="ComboBox2">
          <controlPr defaultSize="0" autoLine="0" linkedCell="F10" listFillRange="J14:J16" r:id="rId5">
            <anchor moveWithCells="1">
              <from>
                <xdr:col>5</xdr:col>
                <xdr:colOff>0</xdr:colOff>
                <xdr:row>9</xdr:row>
                <xdr:rowOff>0</xdr:rowOff>
              </from>
              <to>
                <xdr:col>6</xdr:col>
                <xdr:colOff>19050</xdr:colOff>
                <xdr:row>10</xdr:row>
                <xdr:rowOff>0</xdr:rowOff>
              </to>
            </anchor>
          </controlPr>
        </control>
      </mc:Choice>
      <mc:Fallback>
        <control shapeId="5122" r:id="rId6" name="ComboBox2"/>
      </mc:Fallback>
    </mc:AlternateContent>
    <mc:AlternateContent xmlns:mc="http://schemas.openxmlformats.org/markup-compatibility/2006">
      <mc:Choice Requires="x14">
        <control shapeId="5123" r:id="rId7" name="ComboBox3">
          <controlPr defaultSize="0" autoLine="0" linkedCell="D26" listFillRange="I26:I28" r:id="rId8">
            <anchor moveWithCells="1">
              <from>
                <xdr:col>3</xdr:col>
                <xdr:colOff>0</xdr:colOff>
                <xdr:row>25</xdr:row>
                <xdr:rowOff>0</xdr:rowOff>
              </from>
              <to>
                <xdr:col>5</xdr:col>
                <xdr:colOff>19050</xdr:colOff>
                <xdr:row>26</xdr:row>
                <xdr:rowOff>9525</xdr:rowOff>
              </to>
            </anchor>
          </controlPr>
        </control>
      </mc:Choice>
      <mc:Fallback>
        <control shapeId="5123" r:id="rId7" name="ComboBox3"/>
      </mc:Fallback>
    </mc:AlternateContent>
    <mc:AlternateContent xmlns:mc="http://schemas.openxmlformats.org/markup-compatibility/2006">
      <mc:Choice Requires="x14">
        <control shapeId="5124" r:id="rId9" name="ComboBox4">
          <controlPr defaultSize="0" autoLine="0" linkedCell="F42" listFillRange="J42:J43" r:id="rId10">
            <anchor moveWithCells="1">
              <from>
                <xdr:col>5</xdr:col>
                <xdr:colOff>0</xdr:colOff>
                <xdr:row>41</xdr:row>
                <xdr:rowOff>0</xdr:rowOff>
              </from>
              <to>
                <xdr:col>6</xdr:col>
                <xdr:colOff>19050</xdr:colOff>
                <xdr:row>42</xdr:row>
                <xdr:rowOff>9525</xdr:rowOff>
              </to>
            </anchor>
          </controlPr>
        </control>
      </mc:Choice>
      <mc:Fallback>
        <control shapeId="5124" r:id="rId9" name="ComboBox4"/>
      </mc:Fallback>
    </mc:AlternateContent>
    <mc:AlternateContent xmlns:mc="http://schemas.openxmlformats.org/markup-compatibility/2006">
      <mc:Choice Requires="x14">
        <control shapeId="5125" r:id="rId11" name="ComboBox5">
          <controlPr defaultSize="0" autoLine="0" linkedCell="F43" listFillRange="J42:J43" r:id="rId10">
            <anchor moveWithCells="1">
              <from>
                <xdr:col>5</xdr:col>
                <xdr:colOff>0</xdr:colOff>
                <xdr:row>42</xdr:row>
                <xdr:rowOff>0</xdr:rowOff>
              </from>
              <to>
                <xdr:col>6</xdr:col>
                <xdr:colOff>19050</xdr:colOff>
                <xdr:row>43</xdr:row>
                <xdr:rowOff>9525</xdr:rowOff>
              </to>
            </anchor>
          </controlPr>
        </control>
      </mc:Choice>
      <mc:Fallback>
        <control shapeId="5125" r:id="rId11" name="ComboBox5"/>
      </mc:Fallback>
    </mc:AlternateContent>
    <mc:AlternateContent xmlns:mc="http://schemas.openxmlformats.org/markup-compatibility/2006">
      <mc:Choice Requires="x14">
        <control shapeId="5126" r:id="rId12" name="ComboBox6">
          <controlPr defaultSize="0" autoLine="0" linkedCell="F44" listFillRange="J42:J43" r:id="rId10">
            <anchor moveWithCells="1">
              <from>
                <xdr:col>5</xdr:col>
                <xdr:colOff>0</xdr:colOff>
                <xdr:row>43</xdr:row>
                <xdr:rowOff>0</xdr:rowOff>
              </from>
              <to>
                <xdr:col>6</xdr:col>
                <xdr:colOff>19050</xdr:colOff>
                <xdr:row>44</xdr:row>
                <xdr:rowOff>9525</xdr:rowOff>
              </to>
            </anchor>
          </controlPr>
        </control>
      </mc:Choice>
      <mc:Fallback>
        <control shapeId="5126" r:id="rId12" name="ComboBox6"/>
      </mc:Fallback>
    </mc:AlternateContent>
    <mc:AlternateContent xmlns:mc="http://schemas.openxmlformats.org/markup-compatibility/2006">
      <mc:Choice Requires="x14">
        <control shapeId="5127" r:id="rId13" name="ComboBox7">
          <controlPr defaultSize="0" autoLine="0" linkedCell="F57" listFillRange="J42:J43" r:id="rId14">
            <anchor moveWithCells="1">
              <from>
                <xdr:col>5</xdr:col>
                <xdr:colOff>0</xdr:colOff>
                <xdr:row>56</xdr:row>
                <xdr:rowOff>0</xdr:rowOff>
              </from>
              <to>
                <xdr:col>6</xdr:col>
                <xdr:colOff>19050</xdr:colOff>
                <xdr:row>57</xdr:row>
                <xdr:rowOff>9525</xdr:rowOff>
              </to>
            </anchor>
          </controlPr>
        </control>
      </mc:Choice>
      <mc:Fallback>
        <control shapeId="5127" r:id="rId13" name="ComboBox7"/>
      </mc:Fallback>
    </mc:AlternateContent>
    <mc:AlternateContent xmlns:mc="http://schemas.openxmlformats.org/markup-compatibility/2006">
      <mc:Choice Requires="x14">
        <control shapeId="5128" r:id="rId15" name="ComboBox8">
          <controlPr defaultSize="0" autoLine="0" linkedCell="F58" listFillRange="J42:J43" r:id="rId16">
            <anchor moveWithCells="1">
              <from>
                <xdr:col>5</xdr:col>
                <xdr:colOff>0</xdr:colOff>
                <xdr:row>57</xdr:row>
                <xdr:rowOff>0</xdr:rowOff>
              </from>
              <to>
                <xdr:col>6</xdr:col>
                <xdr:colOff>19050</xdr:colOff>
                <xdr:row>58</xdr:row>
                <xdr:rowOff>9525</xdr:rowOff>
              </to>
            </anchor>
          </controlPr>
        </control>
      </mc:Choice>
      <mc:Fallback>
        <control shapeId="5128" r:id="rId15" name="ComboBox8"/>
      </mc:Fallback>
    </mc:AlternateContent>
    <mc:AlternateContent xmlns:mc="http://schemas.openxmlformats.org/markup-compatibility/2006">
      <mc:Choice Requires="x14">
        <control shapeId="5129" r:id="rId17" name="ComboBox9">
          <controlPr defaultSize="0" autoLine="0" linkedCell="F59" listFillRange="J42:J43" r:id="rId18">
            <anchor moveWithCells="1">
              <from>
                <xdr:col>5</xdr:col>
                <xdr:colOff>0</xdr:colOff>
                <xdr:row>58</xdr:row>
                <xdr:rowOff>0</xdr:rowOff>
              </from>
              <to>
                <xdr:col>6</xdr:col>
                <xdr:colOff>19050</xdr:colOff>
                <xdr:row>59</xdr:row>
                <xdr:rowOff>9525</xdr:rowOff>
              </to>
            </anchor>
          </controlPr>
        </control>
      </mc:Choice>
      <mc:Fallback>
        <control shapeId="5129" r:id="rId17" name="ComboBox9"/>
      </mc:Fallback>
    </mc:AlternateContent>
    <mc:AlternateContent xmlns:mc="http://schemas.openxmlformats.org/markup-compatibility/2006">
      <mc:Choice Requires="x14">
        <control shapeId="5130" r:id="rId19" name="ComboBox10">
          <controlPr defaultSize="0" autoLine="0" linkedCell="F60" listFillRange="J42:J43" r:id="rId20">
            <anchor moveWithCells="1">
              <from>
                <xdr:col>5</xdr:col>
                <xdr:colOff>0</xdr:colOff>
                <xdr:row>59</xdr:row>
                <xdr:rowOff>9525</xdr:rowOff>
              </from>
              <to>
                <xdr:col>6</xdr:col>
                <xdr:colOff>19050</xdr:colOff>
                <xdr:row>60</xdr:row>
                <xdr:rowOff>9525</xdr:rowOff>
              </to>
            </anchor>
          </controlPr>
        </control>
      </mc:Choice>
      <mc:Fallback>
        <control shapeId="5130" r:id="rId19" name="ComboBox10"/>
      </mc:Fallback>
    </mc:AlternateContent>
    <mc:AlternateContent xmlns:mc="http://schemas.openxmlformats.org/markup-compatibility/2006">
      <mc:Choice Requires="x14">
        <control shapeId="5131" r:id="rId21" name="ComboBox11">
          <controlPr defaultSize="0" autoLine="0" linkedCell="F61" listFillRange="J42:J43" r:id="rId22">
            <anchor moveWithCells="1">
              <from>
                <xdr:col>5</xdr:col>
                <xdr:colOff>0</xdr:colOff>
                <xdr:row>60</xdr:row>
                <xdr:rowOff>0</xdr:rowOff>
              </from>
              <to>
                <xdr:col>6</xdr:col>
                <xdr:colOff>19050</xdr:colOff>
                <xdr:row>61</xdr:row>
                <xdr:rowOff>9525</xdr:rowOff>
              </to>
            </anchor>
          </controlPr>
        </control>
      </mc:Choice>
      <mc:Fallback>
        <control shapeId="5131" r:id="rId21" name="ComboBox11"/>
      </mc:Fallback>
    </mc:AlternateContent>
    <mc:AlternateContent xmlns:mc="http://schemas.openxmlformats.org/markup-compatibility/2006">
      <mc:Choice Requires="x14">
        <control shapeId="5132" r:id="rId23" name="ComboBox12">
          <controlPr defaultSize="0" autoLine="0" linkedCell="F62" listFillRange="J42:J43" r:id="rId24">
            <anchor moveWithCells="1">
              <from>
                <xdr:col>5</xdr:col>
                <xdr:colOff>0</xdr:colOff>
                <xdr:row>61</xdr:row>
                <xdr:rowOff>0</xdr:rowOff>
              </from>
              <to>
                <xdr:col>6</xdr:col>
                <xdr:colOff>19050</xdr:colOff>
                <xdr:row>62</xdr:row>
                <xdr:rowOff>9525</xdr:rowOff>
              </to>
            </anchor>
          </controlPr>
        </control>
      </mc:Choice>
      <mc:Fallback>
        <control shapeId="5132" r:id="rId23" name="ComboBox1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別紙８-1号用</vt:lpstr>
      <vt:lpstr>別紙８-６号用</vt:lpstr>
      <vt:lpstr>別紙９</vt:lpstr>
      <vt:lpstr>別紙９!Print_Area</vt:lpstr>
      <vt:lpstr>第1号</vt:lpstr>
      <vt:lpstr>第6号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2017-05-02T07:09:05Z</dcterms:created>
  <dcterms:modified xsi:type="dcterms:W3CDTF">2017-05-02T07:10:20Z</dcterms:modified>
</cp:coreProperties>
</file>